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<sst xmlns="http://schemas.openxmlformats.org/spreadsheetml/2006/main" count="16" uniqueCount="16">
  <si>
    <t>Loan Tracking Spreadsheet</t>
  </si>
  <si>
    <t>DATA:</t>
  </si>
  <si>
    <t>Original Principle:</t>
  </si>
  <si>
    <t>Loan Term (Years):</t>
  </si>
  <si>
    <t>Annual Interest Rate:</t>
  </si>
  <si>
    <t>Loan Start Date:</t>
  </si>
  <si>
    <t>Payments Per 4 Years:</t>
  </si>
  <si>
    <t>Payment:</t>
  </si>
  <si>
    <t>Monthly Interest %:</t>
  </si>
  <si>
    <t>Month</t>
  </si>
  <si>
    <t>Payment</t>
  </si>
  <si>
    <t>Interest</t>
  </si>
  <si>
    <t>Principle</t>
  </si>
  <si>
    <t>Balance</t>
  </si>
  <si>
    <t>Schedule Payment Date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</si>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</sst>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"/>
    <numFmt numFmtId="165" formatCode="[$-409]d/mmm/yy"/>
    <numFmt numFmtId="166" formatCode="&quot;$&quot;#,##0.00_);[Red]\(&quot;$&quot;#,##0.00\)"/>
  </numFmts>
  <fonts count="11">
    <font>
      <sz val="11.0"/>
      <color rgb="FF000000"/>
      <name val="Calibri"/>
    </font>
    <font>
      <b/>
      <sz val="24.0"/>
      <color rgb="FF31859B"/>
      <name val="Calibri"/>
    </font>
    <font>
      <b/>
      <sz val="24.0"/>
      <color rgb="FF000000"/>
      <name val="Calibri"/>
    </font>
    <font>
      <sz val="12.0"/>
      <color rgb="FF000000"/>
      <name val="Calibri"/>
    </font>
    <font>
      <b/>
      <sz val="12.0"/>
      <color rgb="FF31859B"/>
      <name val="Calibri"/>
    </font>
    <font>
      <b/>
      <sz val="12.0"/>
      <color rgb="FF111111"/>
      <name val="Calibri"/>
    </font>
    <font>
      <b/>
      <sz val="11.0"/>
      <color rgb="FF000000"/>
      <name val="Calibri"/>
    </font>
    <font>
      <sz val="11.0"/>
      <color rgb="FF111111"/>
      <name val="Calibri"/>
    </font>
    <font>
      <b/>
      <sz val="14.0"/>
      <color rgb="FF5449A3"/>
      <name val="Calibri"/>
    </font>
    <font>
      <b/>
      <sz val="14.0"/>
      <color rgb="FF0066CC"/>
      <name val="Calibri"/>
    </font>
    <font>
      <b/>
      <sz val="12.0"/>
      <color rgb="FFFFFF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1859B"/>
        <bgColor rgb="FF31859B"/>
      </patternFill>
    </fill>
    <fill>
      <patternFill patternType="solid">
        <fgColor rgb="FFF9F9F9"/>
        <bgColor rgb="FFF9F9F9"/>
      </patternFill>
    </fill>
  </fills>
  <borders count="3">
    <border/>
    <border>
      <left style="thin">
        <color rgb="FF31859B"/>
      </left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0" fillId="0" fontId="3" numFmtId="0" xfId="0" applyFont="1"/>
    <xf borderId="0" fillId="0" fontId="4" numFmtId="0" xfId="0" applyAlignment="1" applyFont="1">
      <alignment vertical="center"/>
    </xf>
    <xf borderId="1" fillId="0" fontId="0" numFmtId="0" xfId="0" applyAlignment="1" applyBorder="1" applyFont="1">
      <alignment horizontal="left" vertical="center"/>
    </xf>
    <xf borderId="0" fillId="0" fontId="0" numFmtId="164" xfId="0" applyAlignment="1" applyFont="1" applyNumberFormat="1">
      <alignment horizontal="left" vertical="center"/>
    </xf>
    <xf borderId="0" fillId="0" fontId="0" numFmtId="0" xfId="0" applyAlignment="1" applyFont="1">
      <alignment horizontal="left" vertical="center"/>
    </xf>
    <xf borderId="0" fillId="0" fontId="0" numFmtId="10" xfId="0" applyAlignment="1" applyFont="1" applyNumberFormat="1">
      <alignment horizontal="left" vertical="center"/>
    </xf>
    <xf borderId="0" fillId="0" fontId="5" numFmtId="165" xfId="0" applyAlignment="1" applyFont="1" applyNumberFormat="1">
      <alignment horizontal="left" vertical="center"/>
    </xf>
    <xf borderId="0" fillId="0" fontId="6" numFmtId="164" xfId="0" applyAlignment="1" applyFont="1" applyNumberFormat="1">
      <alignment horizontal="left" vertical="center"/>
    </xf>
    <xf borderId="1" fillId="0" fontId="7" numFmtId="0" xfId="0" applyAlignment="1" applyBorder="1" applyFont="1">
      <alignment horizontal="left" vertical="center"/>
    </xf>
    <xf borderId="0" fillId="0" fontId="8" numFmtId="165" xfId="0" applyAlignment="1" applyFont="1" applyNumberFormat="1">
      <alignment vertical="center"/>
    </xf>
    <xf borderId="0" fillId="0" fontId="0" numFmtId="0" xfId="0" applyFont="1"/>
    <xf borderId="0" fillId="0" fontId="9" numFmtId="165" xfId="0" applyAlignment="1" applyFont="1" applyNumberFormat="1">
      <alignment vertical="center"/>
    </xf>
    <xf borderId="2" fillId="2" fontId="10" numFmtId="0" xfId="0" applyAlignment="1" applyBorder="1" applyFill="1" applyFont="1">
      <alignment horizontal="center" vertical="center"/>
    </xf>
    <xf borderId="2" fillId="2" fontId="10" numFmtId="0" xfId="0" applyAlignment="1" applyBorder="1" applyFont="1">
      <alignment horizontal="center" shrinkToFit="0" vertical="center" wrapText="1"/>
    </xf>
    <xf borderId="2" fillId="0" fontId="7" numFmtId="0" xfId="0" applyAlignment="1" applyBorder="1" applyFont="1">
      <alignment horizontal="center" vertical="center"/>
    </xf>
    <xf borderId="2" fillId="0" fontId="7" numFmtId="164" xfId="0" applyAlignment="1" applyBorder="1" applyFont="1" applyNumberFormat="1">
      <alignment horizontal="center" vertical="center"/>
    </xf>
    <xf borderId="2" fillId="3" fontId="7" numFmtId="0" xfId="0" applyAlignment="1" applyBorder="1" applyFill="1" applyFont="1">
      <alignment horizontal="center" vertical="center"/>
    </xf>
    <xf borderId="2" fillId="3" fontId="7" numFmtId="164" xfId="0" applyAlignment="1" applyBorder="1" applyFont="1" applyNumberFormat="1">
      <alignment horizontal="center" vertical="center"/>
    </xf>
    <xf borderId="2" fillId="3" fontId="7" numFmtId="166" xfId="0" applyAlignment="1" applyBorder="1" applyFont="1" applyNumberFormat="1">
      <alignment horizontal="center" vertical="center"/>
    </xf>
    <xf borderId="2" fillId="3" fontId="7" numFmtId="165" xfId="0" applyAlignment="1" applyBorder="1" applyFont="1" applyNumberFormat="1">
      <alignment horizontal="center" vertical="center"/>
    </xf>
    <xf borderId="2" fillId="0" fontId="7" numFmtId="166" xfId="0" applyAlignment="1" applyBorder="1" applyFont="1" applyNumberFormat="1">
      <alignment horizontal="center" vertical="center"/>
    </xf>
    <xf borderId="2" fillId="0" fontId="7" numFmtId="165" xfId="0" applyAlignment="1" applyBorder="1" applyFont="1" applyNumberFormat="1">
      <alignment horizontal="center" vertical="center"/>
    </xf>
    <xf borderId="2" fillId="3" fontId="6" numFmtId="0" xfId="0" applyAlignment="1" applyBorder="1" applyFont="1">
      <alignment horizontal="center" vertical="center"/>
    </xf>
    <xf borderId="2" fillId="3" fontId="6" numFmtId="164" xfId="0" applyAlignment="1" applyBorder="1" applyFont="1" applyNumberFormat="1">
      <alignment horizontal="center" vertical="center"/>
    </xf>
    <xf borderId="2" fillId="3" fontId="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  <a:latin typeface="Calibri"/>
              </a:defRPr>
            </a:pPr>
            <a:r>
              <a:t>Principle VS Interest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B0DAE6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val>
            <c:numRef>
              <c:f>Sheet1!$C$28:$D$28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142875</xdr:colOff>
      <xdr:row>4</xdr:row>
      <xdr:rowOff>266700</xdr:rowOff>
    </xdr:from>
    <xdr:ext cx="3524250" cy="221932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57"/>
    <col customWidth="1" min="2" max="2" width="13.57"/>
    <col customWidth="1" min="3" max="3" width="12.86"/>
    <col customWidth="1" min="4" max="4" width="14.0"/>
    <col customWidth="1" min="5" max="5" width="19.29"/>
    <col customWidth="1" min="6" max="6" width="17.57"/>
    <col customWidth="1" min="7" max="26" width="8.71"/>
  </cols>
  <sheetData>
    <row r="1" ht="15.0" customHeight="1">
      <c r="A1" s="1" t="s">
        <v>0</v>
      </c>
      <c r="G1" s="2"/>
      <c r="H1" s="2"/>
      <c r="I1" s="2"/>
    </row>
    <row r="2" ht="15.0" customHeight="1">
      <c r="G2" s="2"/>
      <c r="H2" s="2"/>
      <c r="I2" s="2"/>
    </row>
    <row r="3">
      <c r="F3" s="3"/>
    </row>
    <row r="5" ht="24.75" customHeight="1">
      <c r="A5" s="4" t="s">
        <v>1</v>
      </c>
    </row>
    <row r="6" ht="24.75" customHeight="1">
      <c r="A6" s="5" t="s">
        <v>2</v>
      </c>
      <c r="B6" s="6">
        <v>50000.0</v>
      </c>
    </row>
    <row r="7" ht="24.75" customHeight="1">
      <c r="A7" s="5" t="s">
        <v>3</v>
      </c>
      <c r="B7" s="7">
        <v>4.0</v>
      </c>
    </row>
    <row r="8" ht="24.75" customHeight="1">
      <c r="A8" s="5" t="s">
        <v>4</v>
      </c>
      <c r="B8" s="8">
        <v>0.0705</v>
      </c>
    </row>
    <row r="9" ht="24.75" customHeight="1">
      <c r="A9" s="5" t="s">
        <v>5</v>
      </c>
      <c r="B9" s="9">
        <f>TODAY()</f>
        <v>43690</v>
      </c>
    </row>
    <row r="10" ht="24.75" customHeight="1">
      <c r="A10" s="5" t="s">
        <v>6</v>
      </c>
      <c r="B10" s="7">
        <v>48.0</v>
      </c>
    </row>
    <row r="11" ht="24.75" customHeight="1">
      <c r="A11" s="5" t="s">
        <v>7</v>
      </c>
      <c r="B11" s="10">
        <f>B6*((B12*POWER(1+B12,B10))/(POWER(1+B12,B10)-1))</f>
        <v>1198.472449</v>
      </c>
    </row>
    <row r="12" ht="24.75" customHeight="1">
      <c r="A12" s="11" t="s">
        <v>8</v>
      </c>
      <c r="B12" s="7">
        <f>B8/12</f>
        <v>0.005875</v>
      </c>
      <c r="C12" s="12"/>
      <c r="D12" s="12"/>
      <c r="E12" s="12"/>
      <c r="F12" s="12"/>
    </row>
    <row r="13" ht="24.75" customHeight="1">
      <c r="A13" s="13"/>
      <c r="B13" s="13"/>
      <c r="C13" s="13"/>
      <c r="D13" s="13"/>
      <c r="E13" s="14"/>
      <c r="F13" s="14"/>
    </row>
    <row r="14" ht="51.75" customHeight="1">
      <c r="A14" s="15" t="s">
        <v>9</v>
      </c>
      <c r="B14" s="15" t="s">
        <v>10</v>
      </c>
      <c r="C14" s="15" t="s">
        <v>11</v>
      </c>
      <c r="D14" s="15" t="s">
        <v>12</v>
      </c>
      <c r="E14" s="15" t="s">
        <v>13</v>
      </c>
      <c r="F14" s="16" t="s">
        <v>14</v>
      </c>
    </row>
    <row r="15" ht="24.75" customHeight="1">
      <c r="A15" s="17">
        <v>0.0</v>
      </c>
      <c r="B15" s="17"/>
      <c r="C15" s="17"/>
      <c r="D15" s="17"/>
      <c r="E15" s="18">
        <f>B6</f>
        <v>50000</v>
      </c>
      <c r="F15" s="17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24.75" customHeight="1">
      <c r="A16" s="19">
        <v>1.0</v>
      </c>
      <c r="B16" s="20">
        <f>B11</f>
        <v>1198.472449</v>
      </c>
      <c r="C16" s="21">
        <f>IPMT(B8/B10,A16,B7*B10,-B6)</f>
        <v>73.4375</v>
      </c>
      <c r="D16" s="20">
        <f t="shared" ref="D16:D22" si="1">B16-C16</f>
        <v>1125.034949</v>
      </c>
      <c r="E16" s="20">
        <f t="shared" ref="E16:E22" si="2">E15-D16</f>
        <v>48874.96505</v>
      </c>
      <c r="F16" s="22">
        <f>TODAY()+30</f>
        <v>43720</v>
      </c>
    </row>
    <row r="17" ht="24.75" customHeight="1">
      <c r="A17" s="17">
        <v>2.0</v>
      </c>
      <c r="B17" s="18">
        <f>B11</f>
        <v>1198.472449</v>
      </c>
      <c r="C17" s="23">
        <f>IPMT(B8/B10,A17,B7*B10,-B6)</f>
        <v>73.10613333</v>
      </c>
      <c r="D17" s="18">
        <f t="shared" si="1"/>
        <v>1125.366316</v>
      </c>
      <c r="E17" s="18">
        <f t="shared" si="2"/>
        <v>47749.59874</v>
      </c>
      <c r="F17" s="24">
        <f>TODAY()+60</f>
        <v>43750</v>
      </c>
    </row>
    <row r="18" ht="24.75" customHeight="1">
      <c r="A18" s="19">
        <v>3.0</v>
      </c>
      <c r="B18" s="20">
        <f>B11</f>
        <v>1198.472449</v>
      </c>
      <c r="C18" s="21">
        <f>IPMT(B8/B10,A18,B7*B10,-B6)</f>
        <v>72.77427996</v>
      </c>
      <c r="D18" s="20">
        <f t="shared" si="1"/>
        <v>1125.698169</v>
      </c>
      <c r="E18" s="20">
        <f t="shared" si="2"/>
        <v>46623.90057</v>
      </c>
      <c r="F18" s="22">
        <f>TODAY()+91</f>
        <v>43781</v>
      </c>
    </row>
    <row r="19" ht="24.75" customHeight="1">
      <c r="A19" s="17">
        <v>4.0</v>
      </c>
      <c r="B19" s="18">
        <f>B11</f>
        <v>1198.472449</v>
      </c>
      <c r="C19" s="23">
        <f>IPMT(B8/B10,A19,B7*B10,-B6)</f>
        <v>72.44193919</v>
      </c>
      <c r="D19" s="18">
        <f t="shared" si="1"/>
        <v>1126.03051</v>
      </c>
      <c r="E19" s="18">
        <f t="shared" si="2"/>
        <v>45497.87006</v>
      </c>
      <c r="F19" s="24">
        <f>TODAY()+121</f>
        <v>43811</v>
      </c>
    </row>
    <row r="20" ht="24.75" customHeight="1">
      <c r="A20" s="19">
        <v>5.0</v>
      </c>
      <c r="B20" s="20">
        <f>B11</f>
        <v>1198.472449</v>
      </c>
      <c r="C20" s="21">
        <f>IPMT(B8/B10,A20,B7*B10,-B6)</f>
        <v>72.10911029</v>
      </c>
      <c r="D20" s="20">
        <f t="shared" si="1"/>
        <v>1126.363339</v>
      </c>
      <c r="E20" s="20">
        <f t="shared" si="2"/>
        <v>44371.50672</v>
      </c>
      <c r="F20" s="22">
        <f>TODAY()+152</f>
        <v>43842</v>
      </c>
    </row>
    <row r="21" ht="24.75" customHeight="1">
      <c r="A21" s="17">
        <v>6.0</v>
      </c>
      <c r="B21" s="18">
        <f>B11</f>
        <v>1198.472449</v>
      </c>
      <c r="C21" s="23">
        <f>IPMT(B8/B10,A21,B7*B10,-B6)</f>
        <v>71.77579254</v>
      </c>
      <c r="D21" s="18">
        <f t="shared" si="1"/>
        <v>1126.696656</v>
      </c>
      <c r="E21" s="18">
        <f t="shared" si="2"/>
        <v>43244.81006</v>
      </c>
      <c r="F21" s="24">
        <f>TODAY()+183</f>
        <v>43873</v>
      </c>
    </row>
    <row r="22" ht="24.75" customHeight="1">
      <c r="A22" s="19">
        <v>7.0</v>
      </c>
      <c r="B22" s="20">
        <f>B11</f>
        <v>1198.472449</v>
      </c>
      <c r="C22" s="21">
        <f>IPMT(B8/B10,A22,B7*B10,-B6)</f>
        <v>71.44198524</v>
      </c>
      <c r="D22" s="20">
        <f t="shared" si="1"/>
        <v>1127.030464</v>
      </c>
      <c r="E22" s="20">
        <f t="shared" si="2"/>
        <v>42117.7796</v>
      </c>
      <c r="F22" s="22">
        <f>TODAY()+213</f>
        <v>43903</v>
      </c>
    </row>
    <row r="23" ht="24.75" customHeight="1">
      <c r="A23" s="17"/>
      <c r="B23" s="18"/>
      <c r="C23" s="23"/>
      <c r="D23" s="18"/>
      <c r="E23" s="18"/>
      <c r="F23" s="24"/>
    </row>
    <row r="24" ht="24.75" customHeight="1">
      <c r="A24" s="19"/>
      <c r="B24" s="20"/>
      <c r="C24" s="21"/>
      <c r="D24" s="20"/>
      <c r="E24" s="20"/>
      <c r="F24" s="22"/>
    </row>
    <row r="25" ht="24.75" customHeight="1">
      <c r="A25" s="17"/>
      <c r="B25" s="18"/>
      <c r="C25" s="23"/>
      <c r="D25" s="18"/>
      <c r="E25" s="18"/>
      <c r="F25" s="24"/>
    </row>
    <row r="26" ht="24.75" customHeight="1">
      <c r="A26" s="19"/>
      <c r="B26" s="20"/>
      <c r="C26" s="21"/>
      <c r="D26" s="20"/>
      <c r="E26" s="20"/>
      <c r="F26" s="22"/>
    </row>
    <row r="27" ht="24.75" customHeight="1">
      <c r="A27" s="17"/>
      <c r="B27" s="18"/>
      <c r="C27" s="23"/>
      <c r="D27" s="18"/>
      <c r="E27" s="18"/>
      <c r="F27" s="24"/>
    </row>
    <row r="28" ht="24.75" customHeight="1">
      <c r="A28" s="25" t="s">
        <v>15</v>
      </c>
      <c r="B28" s="25">
        <f t="shared" ref="B28:E28" si="3">SUM(B15:B27)</f>
        <v>8389.307143</v>
      </c>
      <c r="C28" s="25">
        <f t="shared" si="3"/>
        <v>507.0867405</v>
      </c>
      <c r="D28" s="25">
        <f t="shared" si="3"/>
        <v>7882.220402</v>
      </c>
      <c r="E28" s="26">
        <f t="shared" si="3"/>
        <v>368480.4308</v>
      </c>
      <c r="F28" s="27"/>
    </row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  <row r="43" ht="24.75" customHeight="1"/>
    <row r="44" ht="24.75" customHeight="1"/>
    <row r="45" ht="24.75" customHeight="1"/>
    <row r="46" ht="24.75" customHeight="1"/>
    <row r="47" ht="24.75" customHeight="1"/>
    <row r="4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F2"/>
  </mergeCells>
  <printOptions/>
  <pageMargins bottom="0.75" footer="0.0" header="0.0" left="0.7" right="0.7" top="0.75"/>
  <pageSetup orientation="portrait"/>
  <drawing r:id="rId1"/>
</worksheet>
</file>