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Default Extension="png" ContentType="image/jpe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xl/customProperty1.bin" ContentType="application/vnd.openxmlformats-officedocument.spreadsheetml.customProperty"/>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Id4" /><Relationship Type="http://schemas.openxmlformats.org/package/2006/relationships/metadata/thumbnail" Target="/docProps/Thumbnail.png" Id="rId5" /></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Seasonal Family Calendar" sheetId="6" r:id="rId1"/>
  </sheets>
  <definedNames>
    <definedName name="AprSun1">DATE(CalendarYear,4,1)-WEEKDAY(DATE(CalendarYear,4,1))+1</definedName>
    <definedName name="AugSun1">DATE(CalendarYear,8,1)-WEEKDAY(DATE(CalendarYear,8,1))+1</definedName>
    <definedName name="CalendarYear">'Seasonal Family Calendar'!$L$2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'Seasonal Family Calendar'!$A$1:$Q$432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<sst xmlns="http://schemas.openxmlformats.org/spreadsheetml/2006/main" count="96" uniqueCount="8">
  <si>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MONDAY</t>
  </si>
  <si>
    <t>TUESDAY</t>
  </si>
  <si>
    <t>WEDNESDAY</t>
  </si>
  <si>
    <t>THURSDAY</t>
  </si>
  <si>
    <t>FRIDAY</t>
  </si>
  <si>
    <t>SATURDAY</t>
  </si>
  <si>
    <t>SUNDAY</t>
  </si>
  <si>
    <t>Sample Appointment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</si>
</sst>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&#65279;<?xml version="1.0" encoding="utf-8"?><Relationships xmlns="http://schemas.openxmlformats.org/package/2006/relationships"><Relationship Type="http://schemas.openxmlformats.org/officeDocument/2006/relationships/styles" Target="styles.xml" Id="rId3" /><Relationship Type="http://schemas.openxmlformats.org/officeDocument/2006/relationships/customXml" Target="../customXml/item2.xml" Id="rId7" /><Relationship Type="http://schemas.openxmlformats.org/officeDocument/2006/relationships/theme" Target="theme/theme1.xml" Id="rId2" /><Relationship Type="http://schemas.openxmlformats.org/officeDocument/2006/relationships/worksheet" Target="worksheets/sheet1.xml" Id="rId1" /><Relationship Type="http://schemas.openxmlformats.org/officeDocument/2006/relationships/calcChain" Target="calcChain.xml" Id="rId5" /><Relationship Type="http://schemas.openxmlformats.org/officeDocument/2006/relationships/sharedStrings" Target="sharedStrings.xml" Id="rId4" /></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title="Photo placeholder instructions"/>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Right-click any picture and then click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TEXT(DATE(CalendarYear,1,1),"mmmm")</f>
        <v>January</v>
      </c>
      <c r="B2" s="54"/>
      <c r="C2" s="54"/>
      <c r="D2" s="54"/>
      <c r="E2" s="54"/>
      <c r="F2" s="54"/>
      <c r="G2" s="54"/>
      <c r="H2" s="13"/>
      <c r="I2" s="4"/>
      <c r="J2" s="4"/>
      <c r="L2" s="52">
        <v>2012</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49" t="s">
        <v>1</v>
      </c>
      <c r="E18" s="49"/>
      <c r="F18" s="49" t="s">
        <v>2</v>
      </c>
      <c r="G18" s="49"/>
      <c r="H18" s="49" t="s">
        <v>3</v>
      </c>
      <c r="I18" s="49"/>
      <c r="J18" s="49" t="s">
        <v>4</v>
      </c>
      <c r="K18" s="49"/>
      <c r="L18" s="49" t="s">
        <v>5</v>
      </c>
      <c r="M18" s="49"/>
      <c r="N18" s="49" t="s">
        <v>6</v>
      </c>
      <c r="O18" s="49"/>
      <c r="P18" s="5"/>
      <c r="Q18" s="8"/>
      <c r="U18" s="5"/>
      <c r="V18" s="5"/>
    </row>
    <row r="19" spans="1:22" s="9" customFormat="1" ht="16.5" customHeight="1" x14ac:dyDescent="0.25">
      <c r="B19" s="26"/>
      <c r="C19" s="19">
        <f>IF(DAY(JanSun1)=1,JanSun1-6,JanSun1+1)</f>
        <v>40903</v>
      </c>
      <c r="D19" s="27"/>
      <c r="E19" s="19">
        <f>IF(DAY(JanSun1)=1,JanSun1-5,JanSun1+2)</f>
        <v>40904</v>
      </c>
      <c r="F19" s="27"/>
      <c r="G19" s="19">
        <f>IF(DAY(JanSun1)=1,JanSun1-4,JanSun1+3)</f>
        <v>40905</v>
      </c>
      <c r="H19" s="27"/>
      <c r="I19" s="19">
        <f>IF(DAY(JanSun1)=1,JanSun1-3,JanSun1+4)</f>
        <v>40906</v>
      </c>
      <c r="J19" s="27"/>
      <c r="K19" s="19">
        <f>IF(DAY(JanSun1)=1,JanSun1-2,JanSun1+5)</f>
        <v>40907</v>
      </c>
      <c r="L19" s="27"/>
      <c r="M19" s="19">
        <f>IF(DAY(JanSun1)=1,JanSun1-1,JanSun1+6)</f>
        <v>40908</v>
      </c>
      <c r="N19" s="27"/>
      <c r="O19" s="19">
        <f>IF(DAY(JanSun1)=1,JanSun1,JanSun1+7)</f>
        <v>40909</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40910</v>
      </c>
      <c r="D22" s="27"/>
      <c r="E22" s="19">
        <f>IF(DAY(JanSun1)=1,JanSun1+2,JanSun1+9)</f>
        <v>40911</v>
      </c>
      <c r="F22" s="27"/>
      <c r="G22" s="19">
        <f>IF(DAY(JanSun1)=1,JanSun1+3,JanSun1+10)</f>
        <v>40912</v>
      </c>
      <c r="H22" s="27"/>
      <c r="I22" s="19">
        <f>IF(DAY(JanSun1)=1,JanSun1+4,JanSun1+11)</f>
        <v>40913</v>
      </c>
      <c r="J22" s="27"/>
      <c r="K22" s="19">
        <f>IF(DAY(JanSun1)=1,JanSun1+5,JanSun1+12)</f>
        <v>40914</v>
      </c>
      <c r="L22" s="27"/>
      <c r="M22" s="19">
        <f>IF(DAY(JanSun1)=1,JanSun1+6,JanSun1+13)</f>
        <v>40915</v>
      </c>
      <c r="N22" s="27"/>
      <c r="O22" s="20">
        <f>IF(DAY(JanSun1)=1,JanSun1+7,JanSun1+14)</f>
        <v>40916</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40917</v>
      </c>
      <c r="D25" s="27"/>
      <c r="E25" s="19">
        <f>IF(DAY(JanSun1)=1,JanSun1+9,JanSun1+16)</f>
        <v>40918</v>
      </c>
      <c r="F25" s="27"/>
      <c r="G25" s="19">
        <f>IF(DAY(JanSun1)=1,JanSun1+10,JanSun1+17)</f>
        <v>40919</v>
      </c>
      <c r="H25" s="27"/>
      <c r="I25" s="19">
        <f>IF(DAY(JanSun1)=1,JanSun1+11,JanSun1+18)</f>
        <v>40920</v>
      </c>
      <c r="J25" s="27"/>
      <c r="K25" s="19">
        <f>IF(DAY(JanSun1)=1,JanSun1+12,JanSun1+19)</f>
        <v>40921</v>
      </c>
      <c r="L25" s="27"/>
      <c r="M25" s="19">
        <f>IF(DAY(JanSun1)=1,JanSun1+13,JanSun1+20)</f>
        <v>40922</v>
      </c>
      <c r="N25" s="27"/>
      <c r="O25" s="19">
        <f>IF(DAY(JanSun1)=1,JanSun1+14,JanSun1+21)</f>
        <v>40923</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40924</v>
      </c>
      <c r="D28" s="27"/>
      <c r="E28" s="19">
        <f>IF(DAY(JanSun1)=1,JanSun1+16,JanSun1+23)</f>
        <v>40925</v>
      </c>
      <c r="F28" s="27"/>
      <c r="G28" s="19">
        <f>IF(DAY(JanSun1)=1,JanSun1+17,JanSun1+24)</f>
        <v>40926</v>
      </c>
      <c r="H28" s="27"/>
      <c r="I28" s="19">
        <f>IF(DAY(JanSun1)=1,JanSun1+18,JanSun1+25)</f>
        <v>40927</v>
      </c>
      <c r="J28" s="27"/>
      <c r="K28" s="19">
        <f>IF(DAY(JanSun1)=1,JanSun1+19,JanSun1+26)</f>
        <v>40928</v>
      </c>
      <c r="L28" s="27"/>
      <c r="M28" s="19">
        <f>IF(DAY(JanSun1)=1,JanSun1+20,JanSun1+27)</f>
        <v>40929</v>
      </c>
      <c r="N28" s="27"/>
      <c r="O28" s="19">
        <f>IF(DAY(JanSun1)=1,JanSun1+21,JanSun1+28)</f>
        <v>40930</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40931</v>
      </c>
      <c r="D31" s="27"/>
      <c r="E31" s="19">
        <f>IF(DAY(JanSun1)=1,JanSun1+23,JanSun1+30)</f>
        <v>40932</v>
      </c>
      <c r="F31" s="27"/>
      <c r="G31" s="19">
        <f>IF(DAY(JanSun1)=1,JanSun1+24,JanSun1+31)</f>
        <v>40933</v>
      </c>
      <c r="H31" s="27"/>
      <c r="I31" s="19">
        <f>IF(DAY(JanSun1)=1,JanSun1+25,JanSun1+32)</f>
        <v>40934</v>
      </c>
      <c r="J31" s="27"/>
      <c r="K31" s="19">
        <f>IF(DAY(JanSun1)=1,JanSun1+26,JanSun1+33)</f>
        <v>40935</v>
      </c>
      <c r="L31" s="27"/>
      <c r="M31" s="19">
        <f>IF(DAY(JanSun1)=1,JanSun1+27,JanSun1+34)</f>
        <v>40936</v>
      </c>
      <c r="N31" s="27"/>
      <c r="O31" s="19">
        <f>IF(DAY(JanSun1)=1,JanSun1+28,JanSun1+35)</f>
        <v>40937</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40938</v>
      </c>
      <c r="D34" s="27"/>
      <c r="E34" s="19">
        <f>IF(DAY(JanSun1)=1,JanSun1+30,JanSun1+37)</f>
        <v>40939</v>
      </c>
      <c r="F34" s="27"/>
      <c r="G34" s="19">
        <f>IF(DAY(JanSun1)=1,JanSun1+31,JanSun1+38)</f>
        <v>40940</v>
      </c>
      <c r="H34" s="27"/>
      <c r="I34" s="19">
        <f>IF(DAY(JanSun1)=1,JanSun1+32,JanSun1+39)</f>
        <v>40941</v>
      </c>
      <c r="J34" s="28"/>
      <c r="K34" s="19">
        <f>IF(DAY(JanSun1)=1,JanSun1+33,JanSun1+40)</f>
        <v>40942</v>
      </c>
      <c r="L34" s="27"/>
      <c r="M34" s="19">
        <f>IF(DAY(JanSun1)=1,JanSun1+34,JanSun1+41)</f>
        <v>40943</v>
      </c>
      <c r="N34" s="27"/>
      <c r="O34" s="19">
        <f>IF(DAY(JanSun1)=1,JanSun1+35,JanSun1+42)</f>
        <v>40944</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4" t="str">
        <f>TEXT(DATE(CalendarYear,2,1),"mmmm")</f>
        <v>February</v>
      </c>
      <c r="B38" s="54"/>
      <c r="C38" s="54"/>
      <c r="D38" s="54"/>
      <c r="E38" s="54"/>
      <c r="F38" s="54"/>
      <c r="G38" s="54"/>
      <c r="H38" s="13"/>
      <c r="I38" s="4"/>
      <c r="J38" s="4"/>
      <c r="L38" s="52">
        <f>CalendarYear</f>
        <v>2012</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49" t="s">
        <v>1</v>
      </c>
      <c r="E54" s="49"/>
      <c r="F54" s="49" t="s">
        <v>2</v>
      </c>
      <c r="G54" s="49"/>
      <c r="H54" s="49" t="s">
        <v>3</v>
      </c>
      <c r="I54" s="49"/>
      <c r="J54" s="49" t="s">
        <v>4</v>
      </c>
      <c r="K54" s="49"/>
      <c r="L54" s="49" t="s">
        <v>5</v>
      </c>
      <c r="M54" s="49"/>
      <c r="N54" s="49" t="s">
        <v>6</v>
      </c>
      <c r="O54" s="49"/>
      <c r="P54" s="15"/>
      <c r="Q54" s="8"/>
      <c r="U54" s="15"/>
      <c r="V54" s="15"/>
    </row>
    <row r="55" spans="1:22" s="9" customFormat="1" ht="16.5" customHeight="1" x14ac:dyDescent="0.25">
      <c r="B55" s="26"/>
      <c r="C55" s="19">
        <f>IF(DAY(FebSun1)=1,FebSun1-6,FebSun1+1)</f>
        <v>40938</v>
      </c>
      <c r="D55" s="27"/>
      <c r="E55" s="19">
        <f>IF(DAY(FebSun1)=1,FebSun1-5,FebSun1+2)</f>
        <v>40939</v>
      </c>
      <c r="F55" s="27"/>
      <c r="G55" s="19">
        <f>IF(DAY(FebSun1)=1,FebSun1-4,FebSun1+3)</f>
        <v>40940</v>
      </c>
      <c r="H55" s="27"/>
      <c r="I55" s="19">
        <f>IF(DAY(FebSun1)=1,FebSun1-3,FebSun1+4)</f>
        <v>40941</v>
      </c>
      <c r="J55" s="27"/>
      <c r="K55" s="19">
        <f>IF(DAY(FebSun1)=1,FebSun1-2,FebSun1+5)</f>
        <v>40942</v>
      </c>
      <c r="L55" s="27"/>
      <c r="M55" s="19">
        <f>IF(DAY(FebSun1)=1,FebSun1-1,FebSun1+6)</f>
        <v>40943</v>
      </c>
      <c r="N55" s="27"/>
      <c r="O55" s="19">
        <f>IF(DAY(FebSun1)=1,FebSun1,FebSun1+7)</f>
        <v>40944</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40945</v>
      </c>
      <c r="D58" s="27"/>
      <c r="E58" s="19">
        <f>IF(DAY(FebSun1)=1,FebSun1+2,FebSun1+9)</f>
        <v>40946</v>
      </c>
      <c r="F58" s="27"/>
      <c r="G58" s="19">
        <f>IF(DAY(FebSun1)=1,FebSun1+3,FebSun1+10)</f>
        <v>40947</v>
      </c>
      <c r="H58" s="27"/>
      <c r="I58" s="19">
        <f>IF(DAY(FebSun1)=1,FebSun1+4,FebSun1+11)</f>
        <v>40948</v>
      </c>
      <c r="J58" s="27"/>
      <c r="K58" s="19">
        <f>IF(DAY(FebSun1)=1,FebSun1+5,FebSun1+12)</f>
        <v>40949</v>
      </c>
      <c r="L58" s="27"/>
      <c r="M58" s="19">
        <f>IF(DAY(FebSun1)=1,FebSun1+6,FebSun1+13)</f>
        <v>40950</v>
      </c>
      <c r="N58" s="27"/>
      <c r="O58" s="20">
        <f>IF(DAY(FebSun1)=1,FebSun1+7,FebSun1+14)</f>
        <v>40951</v>
      </c>
    </row>
    <row r="59" spans="1:22" s="15" customFormat="1" ht="55.5" customHeight="1" x14ac:dyDescent="0.25">
      <c r="A59" s="6"/>
      <c r="B59" s="44"/>
      <c r="C59" s="45"/>
      <c r="D59" s="45"/>
      <c r="E59" s="45"/>
      <c r="F59" s="45" t="s">
        <v>7</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40952</v>
      </c>
      <c r="D61" s="27"/>
      <c r="E61" s="19">
        <f>IF(DAY(FebSun1)=1,FebSun1+9,FebSun1+16)</f>
        <v>40953</v>
      </c>
      <c r="F61" s="27"/>
      <c r="G61" s="19">
        <f>IF(DAY(FebSun1)=1,FebSun1+10,FebSun1+17)</f>
        <v>40954</v>
      </c>
      <c r="H61" s="27"/>
      <c r="I61" s="19">
        <f>IF(DAY(FebSun1)=1,FebSun1+11,FebSun1+18)</f>
        <v>40955</v>
      </c>
      <c r="J61" s="27"/>
      <c r="K61" s="19">
        <f>IF(DAY(FebSun1)=1,FebSun1+12,FebSun1+19)</f>
        <v>40956</v>
      </c>
      <c r="L61" s="27"/>
      <c r="M61" s="19">
        <f>IF(DAY(FebSun1)=1,FebSun1+13,FebSun1+20)</f>
        <v>40957</v>
      </c>
      <c r="N61" s="27"/>
      <c r="O61" s="19">
        <f>IF(DAY(FebSun1)=1,FebSun1+14,FebSun1+21)</f>
        <v>40958</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40959</v>
      </c>
      <c r="D64" s="27"/>
      <c r="E64" s="19">
        <f>IF(DAY(FebSun1)=1,FebSun1+16,FebSun1+23)</f>
        <v>40960</v>
      </c>
      <c r="F64" s="27"/>
      <c r="G64" s="19">
        <f>IF(DAY(FebSun1)=1,FebSun1+17,FebSun1+24)</f>
        <v>40961</v>
      </c>
      <c r="H64" s="27"/>
      <c r="I64" s="19">
        <f>IF(DAY(FebSun1)=1,FebSun1+18,FebSun1+25)</f>
        <v>40962</v>
      </c>
      <c r="J64" s="27"/>
      <c r="K64" s="19">
        <f>IF(DAY(FebSun1)=1,FebSun1+19,FebSun1+26)</f>
        <v>40963</v>
      </c>
      <c r="L64" s="27"/>
      <c r="M64" s="19">
        <f>IF(DAY(FebSun1)=1,FebSun1+20,FebSun1+27)</f>
        <v>40964</v>
      </c>
      <c r="N64" s="27"/>
      <c r="O64" s="19">
        <f>IF(DAY(FebSun1)=1,FebSun1+21,FebSun1+28)</f>
        <v>40965</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40966</v>
      </c>
      <c r="D67" s="27"/>
      <c r="E67" s="19">
        <f>IF(DAY(FebSun1)=1,FebSun1+23,FebSun1+30)</f>
        <v>40967</v>
      </c>
      <c r="F67" s="27"/>
      <c r="G67" s="19">
        <f>IF(DAY(FebSun1)=1,FebSun1+24,FebSun1+31)</f>
        <v>40968</v>
      </c>
      <c r="H67" s="27"/>
      <c r="I67" s="19">
        <f>IF(DAY(FebSun1)=1,FebSun1+25,FebSun1+32)</f>
        <v>40969</v>
      </c>
      <c r="J67" s="27"/>
      <c r="K67" s="19">
        <f>IF(DAY(FebSun1)=1,FebSun1+26,FebSun1+33)</f>
        <v>40970</v>
      </c>
      <c r="L67" s="27"/>
      <c r="M67" s="19">
        <f>IF(DAY(FebSun1)=1,FebSun1+27,FebSun1+34)</f>
        <v>40971</v>
      </c>
      <c r="N67" s="27"/>
      <c r="O67" s="19">
        <f>IF(DAY(FebSun1)=1,FebSun1+28,FebSun1+35)</f>
        <v>40972</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40973</v>
      </c>
      <c r="D70" s="27"/>
      <c r="E70" s="19">
        <f>IF(DAY(FebSun1)=1,FebSun1+30,FebSun1+37)</f>
        <v>40974</v>
      </c>
      <c r="F70" s="27"/>
      <c r="G70" s="19">
        <f>IF(DAY(FebSun1)=1,FebSun1+31,FebSun1+38)</f>
        <v>40975</v>
      </c>
      <c r="H70" s="27"/>
      <c r="I70" s="19">
        <f>IF(DAY(FebSun1)=1,FebSun1+32,FebSun1+39)</f>
        <v>40976</v>
      </c>
      <c r="J70" s="28"/>
      <c r="K70" s="19">
        <f>IF(DAY(FebSun1)=1,FebSun1+33,FebSun1+40)</f>
        <v>40977</v>
      </c>
      <c r="L70" s="27"/>
      <c r="M70" s="19">
        <f>IF(DAY(FebSun1)=1,FebSun1+34,FebSun1+41)</f>
        <v>40978</v>
      </c>
      <c r="N70" s="27"/>
      <c r="O70" s="19">
        <f>IF(DAY(FebSun1)=1,FebSun1+35,FebSun1+42)</f>
        <v>40979</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TEXT(DATE(CalendarYear,3,1),"mmmm")</f>
        <v>March</v>
      </c>
      <c r="B74" s="80"/>
      <c r="C74" s="80"/>
      <c r="D74" s="80"/>
      <c r="E74" s="80"/>
      <c r="F74" s="80"/>
      <c r="G74" s="80"/>
      <c r="H74" s="13"/>
      <c r="I74" s="4"/>
      <c r="J74" s="4"/>
      <c r="L74" s="78">
        <f>CalendarYear</f>
        <v>2012</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0</v>
      </c>
      <c r="C90" s="79"/>
      <c r="D90" s="79" t="s">
        <v>1</v>
      </c>
      <c r="E90" s="79"/>
      <c r="F90" s="79" t="s">
        <v>2</v>
      </c>
      <c r="G90" s="79"/>
      <c r="H90" s="79" t="s">
        <v>3</v>
      </c>
      <c r="I90" s="79"/>
      <c r="J90" s="79" t="s">
        <v>4</v>
      </c>
      <c r="K90" s="79"/>
      <c r="L90" s="79" t="s">
        <v>5</v>
      </c>
      <c r="M90" s="79"/>
      <c r="N90" s="79" t="s">
        <v>6</v>
      </c>
      <c r="O90" s="79"/>
      <c r="P90" s="15"/>
      <c r="Q90" s="8"/>
      <c r="U90" s="15"/>
      <c r="V90" s="15"/>
    </row>
    <row r="91" spans="1:22" s="9" customFormat="1" ht="16.5" customHeight="1" x14ac:dyDescent="0.25">
      <c r="B91" s="38"/>
      <c r="C91" s="22">
        <f>IF(DAY(MarSun1)=1,MarSun1-6,MarSun1+1)</f>
        <v>40966</v>
      </c>
      <c r="D91" s="39"/>
      <c r="E91" s="22">
        <f>IF(DAY(MarSun1)=1,MarSun1-5,MarSun1+2)</f>
        <v>40967</v>
      </c>
      <c r="F91" s="39"/>
      <c r="G91" s="22">
        <f>IF(DAY(MarSun1)=1,MarSun1-4,MarSun1+3)</f>
        <v>40968</v>
      </c>
      <c r="H91" s="39"/>
      <c r="I91" s="22">
        <f>IF(DAY(MarSun1)=1,MarSun1-3,MarSun1+4)</f>
        <v>40969</v>
      </c>
      <c r="J91" s="39"/>
      <c r="K91" s="22">
        <f>IF(DAY(MarSun1)=1,MarSun1-2,MarSun1+5)</f>
        <v>40970</v>
      </c>
      <c r="L91" s="39"/>
      <c r="M91" s="22">
        <f>IF(DAY(MarSun1)=1,MarSun1-1,MarSun1+6)</f>
        <v>40971</v>
      </c>
      <c r="N91" s="39"/>
      <c r="O91" s="22">
        <f>IF(DAY(MarSun1)=1,MarSun1,MarSun1+7)</f>
        <v>40972</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40"/>
      <c r="C94" s="22">
        <f>IF(DAY(MarSun1)=1,MarSun1+1,MarSun1+8)</f>
        <v>40973</v>
      </c>
      <c r="D94" s="39"/>
      <c r="E94" s="22">
        <f>IF(DAY(MarSun1)=1,MarSun1+2,MarSun1+9)</f>
        <v>40974</v>
      </c>
      <c r="F94" s="39"/>
      <c r="G94" s="22">
        <f>IF(DAY(MarSun1)=1,MarSun1+3,MarSun1+10)</f>
        <v>40975</v>
      </c>
      <c r="H94" s="39"/>
      <c r="I94" s="22">
        <f>IF(DAY(MarSun1)=1,MarSun1+4,MarSun1+11)</f>
        <v>40976</v>
      </c>
      <c r="J94" s="39"/>
      <c r="K94" s="22">
        <f>IF(DAY(MarSun1)=1,MarSun1+5,MarSun1+12)</f>
        <v>40977</v>
      </c>
      <c r="L94" s="39"/>
      <c r="M94" s="22">
        <f>IF(DAY(MarSun1)=1,MarSun1+6,MarSun1+13)</f>
        <v>40978</v>
      </c>
      <c r="N94" s="39"/>
      <c r="O94" s="22">
        <f>IF(DAY(MarSun1)=1,MarSun1+7,MarSun1+14)</f>
        <v>40979</v>
      </c>
    </row>
    <row r="95" spans="1:22" s="15" customFormat="1" ht="55.5" customHeight="1" x14ac:dyDescent="0.25">
      <c r="A95" s="6"/>
      <c r="B95" s="73"/>
      <c r="C95" s="74"/>
      <c r="D95" s="74"/>
      <c r="E95" s="74"/>
      <c r="F95" s="74" t="s">
        <v>7</v>
      </c>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40"/>
      <c r="C97" s="22">
        <f>IF(DAY(MarSun1)=1,MarSun1+8,MarSun1+15)</f>
        <v>40980</v>
      </c>
      <c r="D97" s="39"/>
      <c r="E97" s="22">
        <f>IF(DAY(MarSun1)=1,MarSun1+9,MarSun1+16)</f>
        <v>40981</v>
      </c>
      <c r="F97" s="39"/>
      <c r="G97" s="22">
        <f>IF(DAY(MarSun1)=1,MarSun1+10,MarSun1+17)</f>
        <v>40982</v>
      </c>
      <c r="H97" s="39"/>
      <c r="I97" s="22">
        <f>IF(DAY(MarSun1)=1,MarSun1+11,MarSun1+18)</f>
        <v>40983</v>
      </c>
      <c r="J97" s="39"/>
      <c r="K97" s="22">
        <f>IF(DAY(MarSun1)=1,MarSun1+12,MarSun1+19)</f>
        <v>40984</v>
      </c>
      <c r="L97" s="39"/>
      <c r="M97" s="22">
        <f>IF(DAY(MarSun1)=1,MarSun1+13,MarSun1+20)</f>
        <v>40985</v>
      </c>
      <c r="N97" s="39"/>
      <c r="O97" s="22">
        <f>IF(DAY(MarSun1)=1,MarSun1+14,MarSun1+21)</f>
        <v>40986</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40"/>
      <c r="C100" s="22">
        <f>IF(DAY(MarSun1)=1,MarSun1+15,MarSun1+22)</f>
        <v>40987</v>
      </c>
      <c r="D100" s="39"/>
      <c r="E100" s="22">
        <f>IF(DAY(MarSun1)=1,MarSun1+16,MarSun1+23)</f>
        <v>40988</v>
      </c>
      <c r="F100" s="39"/>
      <c r="G100" s="22">
        <f>IF(DAY(MarSun1)=1,MarSun1+17,MarSun1+24)</f>
        <v>40989</v>
      </c>
      <c r="H100" s="39"/>
      <c r="I100" s="22">
        <f>IF(DAY(MarSun1)=1,MarSun1+18,MarSun1+25)</f>
        <v>40990</v>
      </c>
      <c r="J100" s="39"/>
      <c r="K100" s="22">
        <f>IF(DAY(MarSun1)=1,MarSun1+19,MarSun1+26)</f>
        <v>40991</v>
      </c>
      <c r="L100" s="39"/>
      <c r="M100" s="22">
        <f>IF(DAY(MarSun1)=1,MarSun1+20,MarSun1+27)</f>
        <v>40992</v>
      </c>
      <c r="N100" s="39"/>
      <c r="O100" s="22">
        <f>IF(DAY(MarSun1)=1,MarSun1+21,MarSun1+28)</f>
        <v>40993</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40"/>
      <c r="C103" s="22">
        <f>IF(DAY(MarSun1)=1,MarSun1+22,MarSun1+29)</f>
        <v>40994</v>
      </c>
      <c r="D103" s="39"/>
      <c r="E103" s="22">
        <f>IF(DAY(MarSun1)=1,MarSun1+23,MarSun1+30)</f>
        <v>40995</v>
      </c>
      <c r="F103" s="39"/>
      <c r="G103" s="22">
        <f>IF(DAY(MarSun1)=1,MarSun1+24,MarSun1+31)</f>
        <v>40996</v>
      </c>
      <c r="H103" s="39"/>
      <c r="I103" s="22">
        <f>IF(DAY(MarSun1)=1,MarSun1+25,MarSun1+32)</f>
        <v>40997</v>
      </c>
      <c r="J103" s="39"/>
      <c r="K103" s="22">
        <f>IF(DAY(MarSun1)=1,MarSun1+26,MarSun1+33)</f>
        <v>40998</v>
      </c>
      <c r="L103" s="39"/>
      <c r="M103" s="22">
        <f>IF(DAY(MarSun1)=1,MarSun1+27,MarSun1+34)</f>
        <v>40999</v>
      </c>
      <c r="N103" s="39"/>
      <c r="O103" s="22">
        <f>IF(DAY(MarSun1)=1,MarSun1+28,MarSun1+35)</f>
        <v>41000</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40"/>
      <c r="C106" s="22">
        <f>IF(DAY(MarSun1)=1,MarSun1+29,MarSun1+36)</f>
        <v>41001</v>
      </c>
      <c r="D106" s="39"/>
      <c r="E106" s="22">
        <f>IF(DAY(MarSun1)=1,MarSun1+30,MarSun1+37)</f>
        <v>41002</v>
      </c>
      <c r="F106" s="39"/>
      <c r="G106" s="22">
        <f>IF(DAY(MarSun1)=1,MarSun1+31,MarSun1+38)</f>
        <v>41003</v>
      </c>
      <c r="H106" s="39"/>
      <c r="I106" s="22">
        <f>IF(DAY(MarSun1)=1,MarSun1+32,MarSun1+39)</f>
        <v>41004</v>
      </c>
      <c r="J106" s="39"/>
      <c r="K106" s="22">
        <f>IF(DAY(MarSun1)=1,MarSun1+33,MarSun1+40)</f>
        <v>41005</v>
      </c>
      <c r="L106" s="39"/>
      <c r="M106" s="22">
        <f>IF(DAY(MarSun1)=1,MarSun1+34,MarSun1+41)</f>
        <v>41006</v>
      </c>
      <c r="N106" s="39"/>
      <c r="O106" s="22">
        <f>IF(DAY(MarSun1)=1,MarSun1+35,MarSun1+42)</f>
        <v>41007</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80" t="str">
        <f>TEXT(DATE(CalendarYear,4,1),"mmmm")</f>
        <v>April</v>
      </c>
      <c r="B110" s="80"/>
      <c r="C110" s="80"/>
      <c r="D110" s="80"/>
      <c r="E110" s="80"/>
      <c r="F110" s="80"/>
      <c r="G110" s="80"/>
      <c r="H110" s="13"/>
      <c r="I110" s="4"/>
      <c r="J110" s="4"/>
      <c r="L110" s="78">
        <f>CalendarYear</f>
        <v>2012</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8"/>
      <c r="C127" s="22">
        <f>IF(DAY(AprSun1)=1,AprSun1-6,AprSun1+1)</f>
        <v>40994</v>
      </c>
      <c r="D127" s="39"/>
      <c r="E127" s="22">
        <f>IF(DAY(AprSun1)=1,AprSun1-5,AprSun1+2)</f>
        <v>40995</v>
      </c>
      <c r="F127" s="39"/>
      <c r="G127" s="22">
        <f>IF(DAY(AprSun1)=1,AprSun1-4,AprSun1+3)</f>
        <v>40996</v>
      </c>
      <c r="H127" s="39"/>
      <c r="I127" s="22">
        <f>IF(DAY(AprSun1)=1,AprSun1-3,AprSun1+4)</f>
        <v>40997</v>
      </c>
      <c r="J127" s="39"/>
      <c r="K127" s="22">
        <f>IF(DAY(AprSun1)=1,AprSun1-2,AprSun1+5)</f>
        <v>40998</v>
      </c>
      <c r="L127" s="39"/>
      <c r="M127" s="22">
        <f>IF(DAY(AprSun1)=1,AprSun1-1,AprSun1+6)</f>
        <v>40999</v>
      </c>
      <c r="N127" s="39"/>
      <c r="O127" s="22">
        <f>IF(DAY(AprSun1)=1,AprSun1,AprSun1+7)</f>
        <v>41000</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40"/>
      <c r="C130" s="22">
        <f>IF(DAY(AprSun1)=1,AprSun1+1,AprSun1+8)</f>
        <v>41001</v>
      </c>
      <c r="D130" s="39"/>
      <c r="E130" s="22">
        <f>IF(DAY(AprSun1)=1,AprSun1+2,AprSun1+9)</f>
        <v>41002</v>
      </c>
      <c r="F130" s="39"/>
      <c r="G130" s="22">
        <f>IF(DAY(AprSun1)=1,AprSun1+3,AprSun1+10)</f>
        <v>41003</v>
      </c>
      <c r="H130" s="39"/>
      <c r="I130" s="22">
        <f>IF(DAY(AprSun1)=1,AprSun1+4,AprSun1+11)</f>
        <v>41004</v>
      </c>
      <c r="J130" s="39"/>
      <c r="K130" s="22">
        <f>IF(DAY(AprSun1)=1,AprSun1+5,AprSun1+12)</f>
        <v>41005</v>
      </c>
      <c r="L130" s="39"/>
      <c r="M130" s="22">
        <f>IF(DAY(AprSun1)=1,AprSun1+6,AprSun1+13)</f>
        <v>41006</v>
      </c>
      <c r="N130" s="39"/>
      <c r="O130" s="22">
        <f>IF(DAY(AprSun1)=1,AprSun1+7,AprSun1+14)</f>
        <v>41007</v>
      </c>
    </row>
    <row r="131" spans="1:15" s="15" customFormat="1" ht="55.5" customHeight="1" x14ac:dyDescent="0.25">
      <c r="A131" s="6"/>
      <c r="B131" s="73"/>
      <c r="C131" s="74"/>
      <c r="D131" s="74"/>
      <c r="E131" s="74"/>
      <c r="F131" s="74" t="s">
        <v>7</v>
      </c>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40"/>
      <c r="C133" s="22">
        <f>IF(DAY(AprSun1)=1,AprSun1+8,AprSun1+15)</f>
        <v>41008</v>
      </c>
      <c r="D133" s="39"/>
      <c r="E133" s="22">
        <f>IF(DAY(AprSun1)=1,AprSun1+9,AprSun1+16)</f>
        <v>41009</v>
      </c>
      <c r="F133" s="39"/>
      <c r="G133" s="22">
        <f>IF(DAY(AprSun1)=1,AprSun1+10,AprSun1+17)</f>
        <v>41010</v>
      </c>
      <c r="H133" s="39"/>
      <c r="I133" s="22">
        <f>IF(DAY(AprSun1)=1,AprSun1+11,AprSun1+18)</f>
        <v>41011</v>
      </c>
      <c r="J133" s="39"/>
      <c r="K133" s="22">
        <f>IF(DAY(AprSun1)=1,AprSun1+12,AprSun1+19)</f>
        <v>41012</v>
      </c>
      <c r="L133" s="39"/>
      <c r="M133" s="22">
        <f>IF(DAY(AprSun1)=1,AprSun1+13,AprSun1+20)</f>
        <v>41013</v>
      </c>
      <c r="N133" s="39"/>
      <c r="O133" s="22">
        <f>IF(DAY(AprSun1)=1,AprSun1+14,AprSun1+21)</f>
        <v>41014</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40"/>
      <c r="C136" s="22">
        <f>IF(DAY(AprSun1)=1,AprSun1+15,AprSun1+22)</f>
        <v>41015</v>
      </c>
      <c r="D136" s="39"/>
      <c r="E136" s="22">
        <f>IF(DAY(AprSun1)=1,AprSun1+16,AprSun1+23)</f>
        <v>41016</v>
      </c>
      <c r="F136" s="39"/>
      <c r="G136" s="22">
        <f>IF(DAY(AprSun1)=1,AprSun1+17,AprSun1+24)</f>
        <v>41017</v>
      </c>
      <c r="H136" s="39"/>
      <c r="I136" s="22">
        <f>IF(DAY(AprSun1)=1,AprSun1+18,AprSun1+25)</f>
        <v>41018</v>
      </c>
      <c r="J136" s="39"/>
      <c r="K136" s="22">
        <f>IF(DAY(AprSun1)=1,AprSun1+19,AprSun1+26)</f>
        <v>41019</v>
      </c>
      <c r="L136" s="39"/>
      <c r="M136" s="22">
        <f>IF(DAY(AprSun1)=1,AprSun1+20,AprSun1+27)</f>
        <v>41020</v>
      </c>
      <c r="N136" s="39"/>
      <c r="O136" s="22">
        <f>IF(DAY(AprSun1)=1,AprSun1+21,AprSun1+28)</f>
        <v>41021</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40"/>
      <c r="C139" s="22">
        <f>IF(DAY(AprSun1)=1,AprSun1+22,AprSun1+29)</f>
        <v>41022</v>
      </c>
      <c r="D139" s="39"/>
      <c r="E139" s="22">
        <f>IF(DAY(AprSun1)=1,AprSun1+23,AprSun1+30)</f>
        <v>41023</v>
      </c>
      <c r="F139" s="39"/>
      <c r="G139" s="22">
        <f>IF(DAY(AprSun1)=1,AprSun1+24,AprSun1+31)</f>
        <v>41024</v>
      </c>
      <c r="H139" s="39"/>
      <c r="I139" s="22">
        <f>IF(DAY(AprSun1)=1,AprSun1+25,AprSun1+32)</f>
        <v>41025</v>
      </c>
      <c r="J139" s="39"/>
      <c r="K139" s="22">
        <f>IF(DAY(AprSun1)=1,AprSun1+26,AprSun1+33)</f>
        <v>41026</v>
      </c>
      <c r="L139" s="39"/>
      <c r="M139" s="22">
        <f>IF(DAY(AprSun1)=1,AprSun1+27,AprSun1+34)</f>
        <v>41027</v>
      </c>
      <c r="N139" s="39"/>
      <c r="O139" s="22">
        <f>IF(DAY(AprSun1)=1,AprSun1+28,AprSun1+35)</f>
        <v>41028</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40"/>
      <c r="C142" s="22">
        <f>IF(DAY(AprSun1)=1,AprSun1+29,AprSun1+36)</f>
        <v>41029</v>
      </c>
      <c r="D142" s="39"/>
      <c r="E142" s="22">
        <f>IF(DAY(AprSun1)=1,AprSun1+30,AprSun1+37)</f>
        <v>41030</v>
      </c>
      <c r="F142" s="39"/>
      <c r="G142" s="22">
        <f>IF(DAY(AprSun1)=1,AprSun1+31,AprSun1+38)</f>
        <v>41031</v>
      </c>
      <c r="H142" s="39"/>
      <c r="I142" s="22">
        <f>IF(DAY(AprSun1)=1,AprSun1+32,AprSun1+39)</f>
        <v>41032</v>
      </c>
      <c r="J142" s="39"/>
      <c r="K142" s="22">
        <f>IF(DAY(AprSun1)=1,AprSun1+33,AprSun1+40)</f>
        <v>41033</v>
      </c>
      <c r="L142" s="39"/>
      <c r="M142" s="22">
        <f>IF(DAY(AprSun1)=1,AprSun1+34,AprSun1+41)</f>
        <v>41034</v>
      </c>
      <c r="N142" s="39"/>
      <c r="O142" s="22">
        <f>IF(DAY(AprSun1)=1,AprSun1+35,AprSun1+42)</f>
        <v>41035</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TEXT(DATE(CalendarYear,5,1),"mmmm")</f>
        <v>May</v>
      </c>
      <c r="B146" s="80"/>
      <c r="C146" s="80"/>
      <c r="D146" s="80"/>
      <c r="E146" s="80"/>
      <c r="F146" s="80"/>
      <c r="G146" s="80"/>
      <c r="H146" s="13"/>
      <c r="I146" s="4"/>
      <c r="J146" s="4"/>
      <c r="L146" s="78">
        <f>CalendarYear</f>
        <v>2012</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8"/>
      <c r="C163" s="22">
        <f>IF(DAY(MaySun1)=1,MaySun1-6,MaySun1+1)</f>
        <v>41029</v>
      </c>
      <c r="D163" s="39"/>
      <c r="E163" s="22">
        <f>IF(DAY(MaySun1)=1,MaySun1-5,MaySun1+2)</f>
        <v>41030</v>
      </c>
      <c r="F163" s="39"/>
      <c r="G163" s="22">
        <f>IF(DAY(MaySun1)=1,MaySun1-4,MaySun1+3)</f>
        <v>41031</v>
      </c>
      <c r="H163" s="39"/>
      <c r="I163" s="22">
        <f>IF(DAY(MaySun1)=1,MaySun1-3,MaySun1+4)</f>
        <v>41032</v>
      </c>
      <c r="J163" s="39"/>
      <c r="K163" s="22">
        <f>IF(DAY(MaySun1)=1,MaySun1-2,MaySun1+5)</f>
        <v>41033</v>
      </c>
      <c r="L163" s="39"/>
      <c r="M163" s="22">
        <f>IF(DAY(MaySun1)=1,MaySun1-1,MaySun1+6)</f>
        <v>41034</v>
      </c>
      <c r="N163" s="39"/>
      <c r="O163" s="22">
        <f>IF(DAY(MaySun1)=1,MaySun1,MaySun1+7)</f>
        <v>41035</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40"/>
      <c r="C166" s="22">
        <f>IF(DAY(MaySun1)=1,MaySun1+1,MaySun1+8)</f>
        <v>41036</v>
      </c>
      <c r="D166" s="39"/>
      <c r="E166" s="22">
        <f>IF(DAY(MaySun1)=1,MaySun1+2,MaySun1+9)</f>
        <v>41037</v>
      </c>
      <c r="F166" s="39"/>
      <c r="G166" s="22">
        <f>IF(DAY(MaySun1)=1,MaySun1+3,MaySun1+10)</f>
        <v>41038</v>
      </c>
      <c r="H166" s="39"/>
      <c r="I166" s="22">
        <f>IF(DAY(MaySun1)=1,MaySun1+4,MaySun1+11)</f>
        <v>41039</v>
      </c>
      <c r="J166" s="39"/>
      <c r="K166" s="22">
        <f>IF(DAY(MaySun1)=1,MaySun1+5,MaySun1+12)</f>
        <v>41040</v>
      </c>
      <c r="L166" s="39"/>
      <c r="M166" s="22">
        <f>IF(DAY(MaySun1)=1,MaySun1+6,MaySun1+13)</f>
        <v>41041</v>
      </c>
      <c r="N166" s="39"/>
      <c r="O166" s="22">
        <f>IF(DAY(MaySun1)=1,MaySun1+7,MaySun1+14)</f>
        <v>41042</v>
      </c>
    </row>
    <row r="167" spans="1:22" s="15" customFormat="1" ht="55.5" customHeight="1" x14ac:dyDescent="0.25">
      <c r="A167" s="6"/>
      <c r="B167" s="73"/>
      <c r="C167" s="74"/>
      <c r="D167" s="74"/>
      <c r="E167" s="74"/>
      <c r="F167" s="74" t="s">
        <v>7</v>
      </c>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40"/>
      <c r="C169" s="22">
        <f>IF(DAY(MaySun1)=1,MaySun1+8,MaySun1+15)</f>
        <v>41043</v>
      </c>
      <c r="D169" s="39"/>
      <c r="E169" s="22">
        <f>IF(DAY(MaySun1)=1,MaySun1+9,MaySun1+16)</f>
        <v>41044</v>
      </c>
      <c r="F169" s="39"/>
      <c r="G169" s="22">
        <f>IF(DAY(MaySun1)=1,MaySun1+10,MaySun1+17)</f>
        <v>41045</v>
      </c>
      <c r="H169" s="39"/>
      <c r="I169" s="22">
        <f>IF(DAY(MaySun1)=1,MaySun1+11,MaySun1+18)</f>
        <v>41046</v>
      </c>
      <c r="J169" s="39"/>
      <c r="K169" s="22">
        <f>IF(DAY(MaySun1)=1,MaySun1+12,MaySun1+19)</f>
        <v>41047</v>
      </c>
      <c r="L169" s="39"/>
      <c r="M169" s="22">
        <f>IF(DAY(MaySun1)=1,MaySun1+13,MaySun1+20)</f>
        <v>41048</v>
      </c>
      <c r="N169" s="39"/>
      <c r="O169" s="22">
        <f>IF(DAY(MaySun1)=1,MaySun1+14,MaySun1+21)</f>
        <v>41049</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40"/>
      <c r="C172" s="22">
        <f>IF(DAY(MaySun1)=1,MaySun1+15,MaySun1+22)</f>
        <v>41050</v>
      </c>
      <c r="D172" s="39"/>
      <c r="E172" s="22">
        <f>IF(DAY(MaySun1)=1,MaySun1+16,MaySun1+23)</f>
        <v>41051</v>
      </c>
      <c r="F172" s="39"/>
      <c r="G172" s="22">
        <f>IF(DAY(MaySun1)=1,MaySun1+17,MaySun1+24)</f>
        <v>41052</v>
      </c>
      <c r="H172" s="39"/>
      <c r="I172" s="22">
        <f>IF(DAY(MaySun1)=1,MaySun1+18,MaySun1+25)</f>
        <v>41053</v>
      </c>
      <c r="J172" s="39"/>
      <c r="K172" s="22">
        <f>IF(DAY(MaySun1)=1,MaySun1+19,MaySun1+26)</f>
        <v>41054</v>
      </c>
      <c r="L172" s="39"/>
      <c r="M172" s="22">
        <f>IF(DAY(MaySun1)=1,MaySun1+20,MaySun1+27)</f>
        <v>41055</v>
      </c>
      <c r="N172" s="39"/>
      <c r="O172" s="22">
        <f>IF(DAY(MaySun1)=1,MaySun1+21,MaySun1+28)</f>
        <v>41056</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40"/>
      <c r="C175" s="22">
        <f>IF(DAY(MaySun1)=1,MaySun1+22,MaySun1+29)</f>
        <v>41057</v>
      </c>
      <c r="D175" s="39"/>
      <c r="E175" s="22">
        <f>IF(DAY(MaySun1)=1,MaySun1+23,MaySun1+30)</f>
        <v>41058</v>
      </c>
      <c r="F175" s="39"/>
      <c r="G175" s="22">
        <f>IF(DAY(MaySun1)=1,MaySun1+24,MaySun1+31)</f>
        <v>41059</v>
      </c>
      <c r="H175" s="39"/>
      <c r="I175" s="22">
        <f>IF(DAY(MaySun1)=1,MaySun1+25,MaySun1+32)</f>
        <v>41060</v>
      </c>
      <c r="J175" s="39"/>
      <c r="K175" s="22">
        <f>IF(DAY(MaySun1)=1,MaySun1+26,MaySun1+33)</f>
        <v>41061</v>
      </c>
      <c r="L175" s="39"/>
      <c r="M175" s="22">
        <f>IF(DAY(MaySun1)=1,MaySun1+27,MaySun1+34)</f>
        <v>41062</v>
      </c>
      <c r="N175" s="39"/>
      <c r="O175" s="22">
        <f>IF(DAY(MaySun1)=1,MaySun1+28,MaySun1+35)</f>
        <v>41063</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40"/>
      <c r="C178" s="22">
        <f>IF(DAY(MaySun1)=1,MaySun1+29,MaySun1+36)</f>
        <v>41064</v>
      </c>
      <c r="D178" s="39"/>
      <c r="E178" s="22">
        <f>IF(DAY(MaySun1)=1,MaySun1+30,MaySun1+37)</f>
        <v>41065</v>
      </c>
      <c r="F178" s="39"/>
      <c r="G178" s="22">
        <f>IF(DAY(MaySun1)=1,MaySun1+31,MaySun1+38)</f>
        <v>41066</v>
      </c>
      <c r="H178" s="39"/>
      <c r="I178" s="22">
        <f>IF(DAY(MaySun1)=1,MaySun1+32,MaySun1+39)</f>
        <v>41067</v>
      </c>
      <c r="J178" s="39"/>
      <c r="K178" s="22">
        <f>IF(DAY(MaySun1)=1,MaySun1+33,MaySun1+40)</f>
        <v>41068</v>
      </c>
      <c r="L178" s="39"/>
      <c r="M178" s="22">
        <f>IF(DAY(MaySun1)=1,MaySun1+34,MaySun1+41)</f>
        <v>41069</v>
      </c>
      <c r="N178" s="39"/>
      <c r="O178" s="22">
        <f>IF(DAY(MaySun1)=1,MaySun1+35,MaySun1+42)</f>
        <v>41070</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71" t="str">
        <f>TEXT(DATE(CalendarYear,6,1),"mmmm")</f>
        <v>June</v>
      </c>
      <c r="B182" s="71"/>
      <c r="C182" s="71"/>
      <c r="D182" s="71"/>
      <c r="E182" s="71"/>
      <c r="F182" s="71"/>
      <c r="G182" s="71"/>
      <c r="H182" s="13"/>
      <c r="I182" s="4"/>
      <c r="J182" s="4"/>
      <c r="L182" s="69">
        <f>CalendarYear</f>
        <v>2012</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23">
        <f>IF(DAY(JunSun1)=1,JunSun1-6,JunSun1+1)</f>
        <v>41057</v>
      </c>
      <c r="D199" s="35"/>
      <c r="E199" s="23">
        <f>IF(DAY(JunSun1)=1,JunSun1-5,JunSun1+2)</f>
        <v>41058</v>
      </c>
      <c r="F199" s="35"/>
      <c r="G199" s="23">
        <f>IF(DAY(JunSun1)=1,JunSun1-4,JunSun1+3)</f>
        <v>41059</v>
      </c>
      <c r="H199" s="35"/>
      <c r="I199" s="23">
        <f>IF(DAY(JunSun1)=1,JunSun1-3,JunSun1+4)</f>
        <v>41060</v>
      </c>
      <c r="J199" s="35"/>
      <c r="K199" s="23">
        <f>IF(DAY(JunSun1)=1,JunSun1-2,JunSun1+5)</f>
        <v>41061</v>
      </c>
      <c r="L199" s="35"/>
      <c r="M199" s="23">
        <f>IF(DAY(JunSun1)=1,JunSun1-1,JunSun1+6)</f>
        <v>41062</v>
      </c>
      <c r="N199" s="35"/>
      <c r="O199" s="23">
        <f>IF(DAY(JunSun1)=1,JunSun1,JunSun1+7)</f>
        <v>41063</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41064</v>
      </c>
      <c r="D202" s="35"/>
      <c r="E202" s="23">
        <f>IF(DAY(JunSun1)=1,JunSun1+2,JunSun1+9)</f>
        <v>41065</v>
      </c>
      <c r="F202" s="35"/>
      <c r="G202" s="23">
        <f>IF(DAY(JunSun1)=1,JunSun1+3,JunSun1+10)</f>
        <v>41066</v>
      </c>
      <c r="H202" s="35"/>
      <c r="I202" s="23">
        <f>IF(DAY(JunSun1)=1,JunSun1+4,JunSun1+11)</f>
        <v>41067</v>
      </c>
      <c r="J202" s="35"/>
      <c r="K202" s="23">
        <f>IF(DAY(JunSun1)=1,JunSun1+5,JunSun1+12)</f>
        <v>41068</v>
      </c>
      <c r="L202" s="35"/>
      <c r="M202" s="23">
        <f>IF(DAY(JunSun1)=1,JunSun1+6,JunSun1+13)</f>
        <v>41069</v>
      </c>
      <c r="N202" s="35"/>
      <c r="O202" s="23">
        <f>IF(DAY(JunSun1)=1,JunSun1+7,JunSun1+14)</f>
        <v>41070</v>
      </c>
    </row>
    <row r="203" spans="1:22" s="15" customFormat="1" ht="55.5" customHeight="1" x14ac:dyDescent="0.25">
      <c r="A203" s="6"/>
      <c r="B203" s="64"/>
      <c r="C203" s="65"/>
      <c r="D203" s="65"/>
      <c r="E203" s="65"/>
      <c r="F203" s="65" t="s">
        <v>7</v>
      </c>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41071</v>
      </c>
      <c r="D205" s="35"/>
      <c r="E205" s="23">
        <f>IF(DAY(JunSun1)=1,JunSun1+9,JunSun1+16)</f>
        <v>41072</v>
      </c>
      <c r="F205" s="35"/>
      <c r="G205" s="23">
        <f>IF(DAY(JunSun1)=1,JunSun1+10,JunSun1+17)</f>
        <v>41073</v>
      </c>
      <c r="H205" s="35"/>
      <c r="I205" s="23">
        <f>IF(DAY(JunSun1)=1,JunSun1+11,JunSun1+18)</f>
        <v>41074</v>
      </c>
      <c r="J205" s="35"/>
      <c r="K205" s="23">
        <f>IF(DAY(JunSun1)=1,JunSun1+12,JunSun1+19)</f>
        <v>41075</v>
      </c>
      <c r="L205" s="35"/>
      <c r="M205" s="23">
        <f>IF(DAY(JunSun1)=1,JunSun1+13,JunSun1+20)</f>
        <v>41076</v>
      </c>
      <c r="N205" s="35"/>
      <c r="O205" s="23">
        <f>IF(DAY(JunSun1)=1,JunSun1+14,JunSun1+21)</f>
        <v>41077</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41078</v>
      </c>
      <c r="D208" s="35"/>
      <c r="E208" s="23">
        <f>IF(DAY(JunSun1)=1,JunSun1+16,JunSun1+23)</f>
        <v>41079</v>
      </c>
      <c r="F208" s="35"/>
      <c r="G208" s="23">
        <f>IF(DAY(JunSun1)=1,JunSun1+17,JunSun1+24)</f>
        <v>41080</v>
      </c>
      <c r="H208" s="35"/>
      <c r="I208" s="23">
        <f>IF(DAY(JunSun1)=1,JunSun1+18,JunSun1+25)</f>
        <v>41081</v>
      </c>
      <c r="J208" s="35"/>
      <c r="K208" s="23">
        <f>IF(DAY(JunSun1)=1,JunSun1+19,JunSun1+26)</f>
        <v>41082</v>
      </c>
      <c r="L208" s="35"/>
      <c r="M208" s="23">
        <f>IF(DAY(JunSun1)=1,JunSun1+20,JunSun1+27)</f>
        <v>41083</v>
      </c>
      <c r="N208" s="35"/>
      <c r="O208" s="23">
        <f>IF(DAY(JunSun1)=1,JunSun1+21,JunSun1+28)</f>
        <v>41084</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41085</v>
      </c>
      <c r="D211" s="35"/>
      <c r="E211" s="23">
        <f>IF(DAY(JunSun1)=1,JunSun1+23,JunSun1+30)</f>
        <v>41086</v>
      </c>
      <c r="F211" s="35"/>
      <c r="G211" s="23">
        <f>IF(DAY(JunSun1)=1,JunSun1+24,JunSun1+31)</f>
        <v>41087</v>
      </c>
      <c r="H211" s="35"/>
      <c r="I211" s="23">
        <f>IF(DAY(JunSun1)=1,JunSun1+25,JunSun1+32)</f>
        <v>41088</v>
      </c>
      <c r="J211" s="35"/>
      <c r="K211" s="23">
        <f>IF(DAY(JunSun1)=1,JunSun1+26,JunSun1+33)</f>
        <v>41089</v>
      </c>
      <c r="L211" s="35"/>
      <c r="M211" s="23">
        <f>IF(DAY(JunSun1)=1,JunSun1+27,JunSun1+34)</f>
        <v>41090</v>
      </c>
      <c r="N211" s="35"/>
      <c r="O211" s="23">
        <f>IF(DAY(JunSun1)=1,JunSun1+28,JunSun1+35)</f>
        <v>41091</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41092</v>
      </c>
      <c r="D214" s="35"/>
      <c r="E214" s="23">
        <f>IF(DAY(JunSun1)=1,JunSun1+30,JunSun1+37)</f>
        <v>41093</v>
      </c>
      <c r="F214" s="35"/>
      <c r="G214" s="23">
        <f>IF(DAY(JunSun1)=1,JunSun1+31,JunSun1+38)</f>
        <v>41094</v>
      </c>
      <c r="H214" s="35"/>
      <c r="I214" s="23">
        <f>IF(DAY(JunSun1)=1,JunSun1+32,JunSun1+39)</f>
        <v>41095</v>
      </c>
      <c r="J214" s="35"/>
      <c r="K214" s="23">
        <f>IF(DAY(JunSun1)=1,JunSun1+33,JunSun1+40)</f>
        <v>41096</v>
      </c>
      <c r="L214" s="35"/>
      <c r="M214" s="23">
        <f>IF(DAY(JunSun1)=1,JunSun1+34,JunSun1+41)</f>
        <v>41097</v>
      </c>
      <c r="N214" s="35"/>
      <c r="O214" s="23">
        <f>IF(DAY(JunSun1)=1,JunSun1+35,JunSun1+42)</f>
        <v>41098</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71" t="str">
        <f>TEXT(DATE(CalendarYear,7,1),"mmmm")</f>
        <v>July</v>
      </c>
      <c r="B218" s="71"/>
      <c r="C218" s="71"/>
      <c r="D218" s="71"/>
      <c r="E218" s="71"/>
      <c r="F218" s="71"/>
      <c r="G218" s="71"/>
      <c r="H218" s="13"/>
      <c r="I218" s="4"/>
      <c r="J218" s="4"/>
      <c r="L218" s="69">
        <f>CalendarYear</f>
        <v>2012</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23">
        <f>IF(DAY(JulSun1)=1,JulSun1-6,JulSun1+1)</f>
        <v>41085</v>
      </c>
      <c r="D235" s="35"/>
      <c r="E235" s="23">
        <f>IF(DAY(JulSun1)=1,JulSun1-5,JulSun1+2)</f>
        <v>41086</v>
      </c>
      <c r="F235" s="35"/>
      <c r="G235" s="23">
        <f>IF(DAY(JulSun1)=1,JulSun1-4,JulSun1+3)</f>
        <v>41087</v>
      </c>
      <c r="H235" s="35"/>
      <c r="I235" s="23">
        <f>IF(DAY(JulSun1)=1,JulSun1-3,JulSun1+4)</f>
        <v>41088</v>
      </c>
      <c r="J235" s="35"/>
      <c r="K235" s="23">
        <f>IF(DAY(JulSun1)=1,JulSun1-2,JulSun1+5)</f>
        <v>41089</v>
      </c>
      <c r="L235" s="35"/>
      <c r="M235" s="23">
        <f>IF(DAY(JulSun1)=1,JulSun1-1,JulSun1+6)</f>
        <v>41090</v>
      </c>
      <c r="N235" s="35"/>
      <c r="O235" s="23">
        <f>IF(DAY(JulSun1)=1,JulSun1,JulSun1+7)</f>
        <v>41091</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41092</v>
      </c>
      <c r="D238" s="35"/>
      <c r="E238" s="23">
        <f>IF(DAY(JulSun1)=1,JulSun1+2,JulSun1+9)</f>
        <v>41093</v>
      </c>
      <c r="F238" s="35"/>
      <c r="G238" s="23">
        <f>IF(DAY(JulSun1)=1,JulSun1+3,JulSun1+10)</f>
        <v>41094</v>
      </c>
      <c r="H238" s="35"/>
      <c r="I238" s="23">
        <f>IF(DAY(JulSun1)=1,JulSun1+4,JulSun1+11)</f>
        <v>41095</v>
      </c>
      <c r="J238" s="35"/>
      <c r="K238" s="23">
        <f>IF(DAY(JulSun1)=1,JulSun1+5,JulSun1+12)</f>
        <v>41096</v>
      </c>
      <c r="L238" s="35"/>
      <c r="M238" s="23">
        <f>IF(DAY(JulSun1)=1,JulSun1+6,JulSun1+13)</f>
        <v>41097</v>
      </c>
      <c r="N238" s="35"/>
      <c r="O238" s="23">
        <f>IF(DAY(JulSun1)=1,JulSun1+7,JulSun1+14)</f>
        <v>41098</v>
      </c>
    </row>
    <row r="239" spans="1:22" s="15" customFormat="1" ht="55.5" customHeight="1" x14ac:dyDescent="0.25">
      <c r="A239" s="6"/>
      <c r="B239" s="64"/>
      <c r="C239" s="65"/>
      <c r="D239" s="65"/>
      <c r="E239" s="65"/>
      <c r="F239" s="65" t="s">
        <v>7</v>
      </c>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41099</v>
      </c>
      <c r="D241" s="35"/>
      <c r="E241" s="23">
        <f>IF(DAY(JulSun1)=1,JulSun1+9,JulSun1+16)</f>
        <v>41100</v>
      </c>
      <c r="F241" s="35"/>
      <c r="G241" s="23">
        <f>IF(DAY(JulSun1)=1,JulSun1+10,JulSun1+17)</f>
        <v>41101</v>
      </c>
      <c r="H241" s="35"/>
      <c r="I241" s="23">
        <f>IF(DAY(JulSun1)=1,JulSun1+11,JulSun1+18)</f>
        <v>41102</v>
      </c>
      <c r="J241" s="35"/>
      <c r="K241" s="23">
        <f>IF(DAY(JulSun1)=1,JulSun1+12,JulSun1+19)</f>
        <v>41103</v>
      </c>
      <c r="L241" s="35"/>
      <c r="M241" s="23">
        <f>IF(DAY(JulSun1)=1,JulSun1+13,JulSun1+20)</f>
        <v>41104</v>
      </c>
      <c r="N241" s="35"/>
      <c r="O241" s="23">
        <f>IF(DAY(JulSun1)=1,JulSun1+14,JulSun1+21)</f>
        <v>41105</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41106</v>
      </c>
      <c r="D244" s="35"/>
      <c r="E244" s="23">
        <f>IF(DAY(JulSun1)=1,JulSun1+16,JulSun1+23)</f>
        <v>41107</v>
      </c>
      <c r="F244" s="35"/>
      <c r="G244" s="23">
        <f>IF(DAY(JulSun1)=1,JulSun1+17,JulSun1+24)</f>
        <v>41108</v>
      </c>
      <c r="H244" s="35"/>
      <c r="I244" s="23">
        <f>IF(DAY(JulSun1)=1,JulSun1+18,JulSun1+25)</f>
        <v>41109</v>
      </c>
      <c r="J244" s="35"/>
      <c r="K244" s="23">
        <f>IF(DAY(JulSun1)=1,JulSun1+19,JulSun1+26)</f>
        <v>41110</v>
      </c>
      <c r="L244" s="35"/>
      <c r="M244" s="23">
        <f>IF(DAY(JulSun1)=1,JulSun1+20,JulSun1+27)</f>
        <v>41111</v>
      </c>
      <c r="N244" s="35"/>
      <c r="O244" s="23">
        <f>IF(DAY(JulSun1)=1,JulSun1+21,JulSun1+28)</f>
        <v>41112</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41113</v>
      </c>
      <c r="D247" s="35"/>
      <c r="E247" s="23">
        <f>IF(DAY(JulSun1)=1,JulSun1+23,JulSun1+30)</f>
        <v>41114</v>
      </c>
      <c r="F247" s="35"/>
      <c r="G247" s="23">
        <f>IF(DAY(JulSun1)=1,JulSun1+24,JulSun1+31)</f>
        <v>41115</v>
      </c>
      <c r="H247" s="35"/>
      <c r="I247" s="23">
        <f>IF(DAY(JulSun1)=1,JulSun1+25,JulSun1+32)</f>
        <v>41116</v>
      </c>
      <c r="J247" s="35"/>
      <c r="K247" s="23">
        <f>IF(DAY(JulSun1)=1,JulSun1+26,JulSun1+33)</f>
        <v>41117</v>
      </c>
      <c r="L247" s="35"/>
      <c r="M247" s="23">
        <f>IF(DAY(JulSun1)=1,JulSun1+27,JulSun1+34)</f>
        <v>41118</v>
      </c>
      <c r="N247" s="35"/>
      <c r="O247" s="23">
        <f>IF(DAY(JulSun1)=1,JulSun1+28,JulSun1+35)</f>
        <v>41119</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41120</v>
      </c>
      <c r="D250" s="35"/>
      <c r="E250" s="23">
        <f>IF(DAY(JulSun1)=1,JulSun1+30,JulSun1+37)</f>
        <v>41121</v>
      </c>
      <c r="F250" s="35"/>
      <c r="G250" s="23">
        <f>IF(DAY(JulSun1)=1,JulSun1+31,JulSun1+38)</f>
        <v>41122</v>
      </c>
      <c r="H250" s="35"/>
      <c r="I250" s="23">
        <f>IF(DAY(JulSun1)=1,JulSun1+32,JulSun1+39)</f>
        <v>41123</v>
      </c>
      <c r="J250" s="35"/>
      <c r="K250" s="23">
        <f>IF(DAY(JulSun1)=1,JulSun1+33,JulSun1+40)</f>
        <v>41124</v>
      </c>
      <c r="L250" s="35"/>
      <c r="M250" s="23">
        <f>IF(DAY(JulSun1)=1,JulSun1+34,JulSun1+41)</f>
        <v>41125</v>
      </c>
      <c r="N250" s="35"/>
      <c r="O250" s="23">
        <f>IF(DAY(JulSun1)=1,JulSun1+35,JulSun1+42)</f>
        <v>41126</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TEXT(DATE(CalendarYear,8,1),"mmmm")</f>
        <v>August</v>
      </c>
      <c r="B254" s="71"/>
      <c r="C254" s="71"/>
      <c r="D254" s="71"/>
      <c r="E254" s="71"/>
      <c r="F254" s="71"/>
      <c r="G254" s="71"/>
      <c r="H254" s="17"/>
      <c r="I254" s="18"/>
      <c r="J254" s="18"/>
      <c r="K254" s="16"/>
      <c r="L254" s="69">
        <f>CalendarYear</f>
        <v>2012</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23">
        <f>IF(DAY(AugSun1)=1,AugSun1-6,AugSun1+1)</f>
        <v>41120</v>
      </c>
      <c r="D271" s="35"/>
      <c r="E271" s="23">
        <f>IF(DAY(AugSun1)=1,AugSun1-5,AugSun1+2)</f>
        <v>41121</v>
      </c>
      <c r="F271" s="35"/>
      <c r="G271" s="23">
        <f>IF(DAY(AugSun1)=1,AugSun1-4,AugSun1+3)</f>
        <v>41122</v>
      </c>
      <c r="H271" s="35"/>
      <c r="I271" s="23">
        <f>IF(DAY(AugSun1)=1,AugSun1-3,AugSun1+4)</f>
        <v>41123</v>
      </c>
      <c r="J271" s="35"/>
      <c r="K271" s="23">
        <f>IF(DAY(AugSun1)=1,AugSun1-2,AugSun1+5)</f>
        <v>41124</v>
      </c>
      <c r="L271" s="35"/>
      <c r="M271" s="23">
        <f>IF(DAY(AugSun1)=1,AugSun1-1,AugSun1+6)</f>
        <v>41125</v>
      </c>
      <c r="N271" s="35"/>
      <c r="O271" s="23">
        <f>IF(DAY(AugSun1)=1,AugSun1,AugSun1+7)</f>
        <v>41126</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41127</v>
      </c>
      <c r="D274" s="35"/>
      <c r="E274" s="23">
        <f>IF(DAY(AugSun1)=1,AugSun1+2,AugSun1+9)</f>
        <v>41128</v>
      </c>
      <c r="F274" s="35"/>
      <c r="G274" s="23">
        <f>IF(DAY(AugSun1)=1,AugSun1+3,AugSun1+10)</f>
        <v>41129</v>
      </c>
      <c r="H274" s="35"/>
      <c r="I274" s="23">
        <f>IF(DAY(AugSun1)=1,AugSun1+4,AugSun1+11)</f>
        <v>41130</v>
      </c>
      <c r="J274" s="35"/>
      <c r="K274" s="23">
        <f>IF(DAY(AugSun1)=1,AugSun1+5,AugSun1+12)</f>
        <v>41131</v>
      </c>
      <c r="L274" s="35"/>
      <c r="M274" s="23">
        <f>IF(DAY(AugSun1)=1,AugSun1+6,AugSun1+13)</f>
        <v>41132</v>
      </c>
      <c r="N274" s="35"/>
      <c r="O274" s="23">
        <f>IF(DAY(AugSun1)=1,AugSun1+7,AugSun1+14)</f>
        <v>41133</v>
      </c>
    </row>
    <row r="275" spans="1:15" s="15" customFormat="1" ht="55.5" customHeight="1" x14ac:dyDescent="0.25">
      <c r="A275" s="6"/>
      <c r="B275" s="64"/>
      <c r="C275" s="65"/>
      <c r="D275" s="65"/>
      <c r="E275" s="65"/>
      <c r="F275" s="65" t="s">
        <v>7</v>
      </c>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41134</v>
      </c>
      <c r="D277" s="35"/>
      <c r="E277" s="23">
        <f>IF(DAY(AugSun1)=1,AugSun1+9,AugSun1+16)</f>
        <v>41135</v>
      </c>
      <c r="F277" s="35"/>
      <c r="G277" s="23">
        <f>IF(DAY(AugSun1)=1,AugSun1+10,AugSun1+17)</f>
        <v>41136</v>
      </c>
      <c r="H277" s="35"/>
      <c r="I277" s="23">
        <f>IF(DAY(AugSun1)=1,AugSun1+11,AugSun1+18)</f>
        <v>41137</v>
      </c>
      <c r="J277" s="35"/>
      <c r="K277" s="23">
        <f>IF(DAY(AugSun1)=1,AugSun1+12,AugSun1+19)</f>
        <v>41138</v>
      </c>
      <c r="L277" s="35"/>
      <c r="M277" s="23">
        <f>IF(DAY(AugSun1)=1,AugSun1+13,AugSun1+20)</f>
        <v>41139</v>
      </c>
      <c r="N277" s="35"/>
      <c r="O277" s="23">
        <f>IF(DAY(AugSun1)=1,AugSun1+14,AugSun1+21)</f>
        <v>41140</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41141</v>
      </c>
      <c r="D280" s="35"/>
      <c r="E280" s="23">
        <f>IF(DAY(AugSun1)=1,AugSun1+16,AugSun1+23)</f>
        <v>41142</v>
      </c>
      <c r="F280" s="35"/>
      <c r="G280" s="23">
        <f>IF(DAY(AugSun1)=1,AugSun1+17,AugSun1+24)</f>
        <v>41143</v>
      </c>
      <c r="H280" s="35"/>
      <c r="I280" s="23">
        <f>IF(DAY(AugSun1)=1,AugSun1+18,AugSun1+25)</f>
        <v>41144</v>
      </c>
      <c r="J280" s="35"/>
      <c r="K280" s="23">
        <f>IF(DAY(AugSun1)=1,AugSun1+19,AugSun1+26)</f>
        <v>41145</v>
      </c>
      <c r="L280" s="35"/>
      <c r="M280" s="23">
        <f>IF(DAY(AugSun1)=1,AugSun1+20,AugSun1+27)</f>
        <v>41146</v>
      </c>
      <c r="N280" s="35"/>
      <c r="O280" s="23">
        <f>IF(DAY(AugSun1)=1,AugSun1+21,AugSun1+28)</f>
        <v>41147</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41148</v>
      </c>
      <c r="D283" s="35"/>
      <c r="E283" s="23">
        <f>IF(DAY(AugSun1)=1,AugSun1+23,AugSun1+30)</f>
        <v>41149</v>
      </c>
      <c r="F283" s="35"/>
      <c r="G283" s="23">
        <f>IF(DAY(AugSun1)=1,AugSun1+24,AugSun1+31)</f>
        <v>41150</v>
      </c>
      <c r="H283" s="35"/>
      <c r="I283" s="23">
        <f>IF(DAY(AugSun1)=1,AugSun1+25,AugSun1+32)</f>
        <v>41151</v>
      </c>
      <c r="J283" s="35"/>
      <c r="K283" s="23">
        <f>IF(DAY(AugSun1)=1,AugSun1+26,AugSun1+33)</f>
        <v>41152</v>
      </c>
      <c r="L283" s="35"/>
      <c r="M283" s="23">
        <f>IF(DAY(AugSun1)=1,AugSun1+27,AugSun1+34)</f>
        <v>41153</v>
      </c>
      <c r="N283" s="35"/>
      <c r="O283" s="23">
        <f>IF(DAY(AugSun1)=1,AugSun1+28,AugSun1+35)</f>
        <v>41154</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41155</v>
      </c>
      <c r="D286" s="35"/>
      <c r="E286" s="23">
        <f>IF(DAY(AugSun1)=1,AugSun1+30,AugSun1+37)</f>
        <v>41156</v>
      </c>
      <c r="F286" s="35"/>
      <c r="G286" s="23">
        <f>IF(DAY(AugSun1)=1,AugSun1+31,AugSun1+38)</f>
        <v>41157</v>
      </c>
      <c r="H286" s="35"/>
      <c r="I286" s="23">
        <f>IF(DAY(AugSun1)=1,AugSun1+32,AugSun1+39)</f>
        <v>41158</v>
      </c>
      <c r="J286" s="35"/>
      <c r="K286" s="23">
        <f>IF(DAY(AugSun1)=1,AugSun1+33,AugSun1+40)</f>
        <v>41159</v>
      </c>
      <c r="L286" s="35"/>
      <c r="M286" s="23">
        <f>IF(DAY(AugSun1)=1,AugSun1+34,AugSun1+41)</f>
        <v>41160</v>
      </c>
      <c r="N286" s="35"/>
      <c r="O286" s="23">
        <f>IF(DAY(AugSun1)=1,AugSun1+35,AugSun1+42)</f>
        <v>41161</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TEXT(DATE(CalendarYear,9,1),"mmmm")</f>
        <v>September</v>
      </c>
      <c r="B290" s="62"/>
      <c r="C290" s="62"/>
      <c r="D290" s="62"/>
      <c r="E290" s="62"/>
      <c r="F290" s="62"/>
      <c r="G290" s="62"/>
      <c r="H290" s="13"/>
      <c r="I290" s="4"/>
      <c r="J290" s="4"/>
      <c r="L290" s="60">
        <f>CalendarYear</f>
        <v>2012</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IF(DAY(SepSun1)=1,SepSun1-6,SepSun1+1)</f>
        <v>41148</v>
      </c>
      <c r="D307" s="31"/>
      <c r="E307" s="24">
        <f>IF(DAY(SepSun1)=1,SepSun1-5,SepSun1+2)</f>
        <v>41149</v>
      </c>
      <c r="F307" s="31"/>
      <c r="G307" s="24">
        <f>IF(DAY(SepSun1)=1,SepSun1-4,SepSun1+3)</f>
        <v>41150</v>
      </c>
      <c r="H307" s="31"/>
      <c r="I307" s="24">
        <f>IF(DAY(SepSun1)=1,SepSun1-3,SepSun1+4)</f>
        <v>41151</v>
      </c>
      <c r="J307" s="31"/>
      <c r="K307" s="24">
        <f>IF(DAY(SepSun1)=1,SepSun1-2,SepSun1+5)</f>
        <v>41152</v>
      </c>
      <c r="L307" s="31"/>
      <c r="M307" s="24">
        <f>IF(DAY(SepSun1)=1,SepSun1-1,SepSun1+6)</f>
        <v>41153</v>
      </c>
      <c r="N307" s="31"/>
      <c r="O307" s="24">
        <f>IF(DAY(SepSun1)=1,SepSun1,SepSun1+7)</f>
        <v>41154</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41155</v>
      </c>
      <c r="D310" s="31"/>
      <c r="E310" s="24">
        <f>IF(DAY(SepSun1)=1,SepSun1+2,SepSun1+9)</f>
        <v>41156</v>
      </c>
      <c r="F310" s="31"/>
      <c r="G310" s="24">
        <f>IF(DAY(SepSun1)=1,SepSun1+3,SepSun1+10)</f>
        <v>41157</v>
      </c>
      <c r="H310" s="31"/>
      <c r="I310" s="24">
        <f>IF(DAY(SepSun1)=1,SepSun1+4,SepSun1+11)</f>
        <v>41158</v>
      </c>
      <c r="J310" s="31"/>
      <c r="K310" s="24">
        <f>IF(DAY(SepSun1)=1,SepSun1+5,SepSun1+12)</f>
        <v>41159</v>
      </c>
      <c r="L310" s="31"/>
      <c r="M310" s="24">
        <f>IF(DAY(SepSun1)=1,SepSun1+6,SepSun1+13)</f>
        <v>41160</v>
      </c>
      <c r="N310" s="31"/>
      <c r="O310" s="24">
        <f>IF(DAY(SepSun1)=1,SepSun1+7,SepSun1+14)</f>
        <v>41161</v>
      </c>
    </row>
    <row r="311" spans="1:22" s="15" customFormat="1" ht="55.5" customHeight="1" x14ac:dyDescent="0.25">
      <c r="A311" s="6"/>
      <c r="B311" s="55"/>
      <c r="C311" s="56"/>
      <c r="D311" s="56"/>
      <c r="E311" s="56"/>
      <c r="F311" s="56" t="s">
        <v>7</v>
      </c>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41162</v>
      </c>
      <c r="D313" s="31"/>
      <c r="E313" s="24">
        <f>IF(DAY(SepSun1)=1,SepSun1+9,SepSun1+16)</f>
        <v>41163</v>
      </c>
      <c r="F313" s="31"/>
      <c r="G313" s="24">
        <f>IF(DAY(SepSun1)=1,SepSun1+10,SepSun1+17)</f>
        <v>41164</v>
      </c>
      <c r="H313" s="31"/>
      <c r="I313" s="24">
        <f>IF(DAY(SepSun1)=1,SepSun1+11,SepSun1+18)</f>
        <v>41165</v>
      </c>
      <c r="J313" s="31"/>
      <c r="K313" s="24">
        <f>IF(DAY(SepSun1)=1,SepSun1+12,SepSun1+19)</f>
        <v>41166</v>
      </c>
      <c r="L313" s="31"/>
      <c r="M313" s="24">
        <f>IF(DAY(SepSun1)=1,SepSun1+13,SepSun1+20)</f>
        <v>41167</v>
      </c>
      <c r="N313" s="31"/>
      <c r="O313" s="24">
        <f>IF(DAY(SepSun1)=1,SepSun1+14,SepSun1+21)</f>
        <v>41168</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41169</v>
      </c>
      <c r="D316" s="31"/>
      <c r="E316" s="24">
        <f>IF(DAY(SepSun1)=1,SepSun1+16,SepSun1+23)</f>
        <v>41170</v>
      </c>
      <c r="F316" s="31"/>
      <c r="G316" s="24">
        <f>IF(DAY(SepSun1)=1,SepSun1+17,SepSun1+24)</f>
        <v>41171</v>
      </c>
      <c r="H316" s="31"/>
      <c r="I316" s="24">
        <f>IF(DAY(SepSun1)=1,SepSun1+18,SepSun1+25)</f>
        <v>41172</v>
      </c>
      <c r="J316" s="31"/>
      <c r="K316" s="24">
        <f>IF(DAY(SepSun1)=1,SepSun1+19,SepSun1+26)</f>
        <v>41173</v>
      </c>
      <c r="L316" s="31"/>
      <c r="M316" s="24">
        <f>IF(DAY(SepSun1)=1,SepSun1+20,SepSun1+27)</f>
        <v>41174</v>
      </c>
      <c r="N316" s="31"/>
      <c r="O316" s="24">
        <f>IF(DAY(SepSun1)=1,SepSun1+21,SepSun1+28)</f>
        <v>41175</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41176</v>
      </c>
      <c r="D319" s="31"/>
      <c r="E319" s="24">
        <f>IF(DAY(SepSun1)=1,SepSun1+23,SepSun1+30)</f>
        <v>41177</v>
      </c>
      <c r="F319" s="31"/>
      <c r="G319" s="24">
        <f>IF(DAY(SepSun1)=1,SepSun1+24,SepSun1+31)</f>
        <v>41178</v>
      </c>
      <c r="H319" s="31"/>
      <c r="I319" s="24">
        <f>IF(DAY(SepSun1)=1,SepSun1+25,SepSun1+32)</f>
        <v>41179</v>
      </c>
      <c r="J319" s="31"/>
      <c r="K319" s="24">
        <f>IF(DAY(SepSun1)=1,SepSun1+26,SepSun1+33)</f>
        <v>41180</v>
      </c>
      <c r="L319" s="31"/>
      <c r="M319" s="24">
        <f>IF(DAY(SepSun1)=1,SepSun1+27,SepSun1+34)</f>
        <v>41181</v>
      </c>
      <c r="N319" s="31"/>
      <c r="O319" s="24">
        <f>IF(DAY(SepSun1)=1,SepSun1+28,SepSun1+35)</f>
        <v>41182</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41183</v>
      </c>
      <c r="D322" s="31"/>
      <c r="E322" s="24">
        <f>IF(DAY(SepSun1)=1,SepSun1+30,SepSun1+37)</f>
        <v>41184</v>
      </c>
      <c r="F322" s="31"/>
      <c r="G322" s="24">
        <f>IF(DAY(SepSun1)=1,SepSun1+31,SepSun1+38)</f>
        <v>41185</v>
      </c>
      <c r="H322" s="31"/>
      <c r="I322" s="24">
        <f>IF(DAY(SepSun1)=1,SepSun1+32,SepSun1+39)</f>
        <v>41186</v>
      </c>
      <c r="J322" s="31"/>
      <c r="K322" s="24">
        <f>IF(DAY(SepSun1)=1,SepSun1+33,SepSun1+40)</f>
        <v>41187</v>
      </c>
      <c r="L322" s="31"/>
      <c r="M322" s="24">
        <f>IF(DAY(SepSun1)=1,SepSun1+34,SepSun1+41)</f>
        <v>41188</v>
      </c>
      <c r="N322" s="31"/>
      <c r="O322" s="24">
        <f>IF(DAY(SepSun1)=1,SepSun1+35,SepSun1+42)</f>
        <v>41189</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TEXT(DATE(CalendarYear,10,1),"mmmm")</f>
        <v>October</v>
      </c>
      <c r="B326" s="62"/>
      <c r="C326" s="62"/>
      <c r="D326" s="62"/>
      <c r="E326" s="62"/>
      <c r="F326" s="62"/>
      <c r="G326" s="62"/>
      <c r="H326" s="13"/>
      <c r="I326" s="4"/>
      <c r="J326" s="4"/>
      <c r="L326" s="60">
        <f>CalendarYear</f>
        <v>2012</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IF(DAY(OctSun1)=1,OctSun1-6,OctSun1+1)</f>
        <v>41183</v>
      </c>
      <c r="D343" s="31"/>
      <c r="E343" s="24">
        <f>IF(DAY(OctSun1)=1,OctSun1-5,OctSun1+2)</f>
        <v>41184</v>
      </c>
      <c r="F343" s="31"/>
      <c r="G343" s="24">
        <f>IF(DAY(OctSun1)=1,OctSun1-4,OctSun1+3)</f>
        <v>41185</v>
      </c>
      <c r="H343" s="31"/>
      <c r="I343" s="24">
        <f>IF(DAY(OctSun1)=1,OctSun1-3,OctSun1+4)</f>
        <v>41186</v>
      </c>
      <c r="J343" s="31"/>
      <c r="K343" s="24">
        <f>IF(DAY(OctSun1)=1,OctSun1-2,OctSun1+5)</f>
        <v>41187</v>
      </c>
      <c r="L343" s="31"/>
      <c r="M343" s="24">
        <f>IF(DAY(OctSun1)=1,OctSun1-1,OctSun1+6)</f>
        <v>41188</v>
      </c>
      <c r="N343" s="31"/>
      <c r="O343" s="24">
        <f>IF(DAY(OctSun1)=1,OctSun1,OctSun1+7)</f>
        <v>41189</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41190</v>
      </c>
      <c r="D346" s="31"/>
      <c r="E346" s="24">
        <f>IF(DAY(OctSun1)=1,OctSun1+2,OctSun1+9)</f>
        <v>41191</v>
      </c>
      <c r="F346" s="31"/>
      <c r="G346" s="24">
        <f>IF(DAY(OctSun1)=1,OctSun1+3,OctSun1+10)</f>
        <v>41192</v>
      </c>
      <c r="H346" s="31"/>
      <c r="I346" s="24">
        <f>IF(DAY(OctSun1)=1,OctSun1+4,OctSun1+11)</f>
        <v>41193</v>
      </c>
      <c r="J346" s="31"/>
      <c r="K346" s="24">
        <f>IF(DAY(OctSun1)=1,OctSun1+5,OctSun1+12)</f>
        <v>41194</v>
      </c>
      <c r="L346" s="31"/>
      <c r="M346" s="24">
        <f>IF(DAY(OctSun1)=1,OctSun1+6,OctSun1+13)</f>
        <v>41195</v>
      </c>
      <c r="N346" s="31"/>
      <c r="O346" s="24">
        <f>IF(DAY(OctSun1)=1,OctSun1+7,OctSun1+14)</f>
        <v>41196</v>
      </c>
    </row>
    <row r="347" spans="1:22" s="15" customFormat="1" ht="55.5" customHeight="1" x14ac:dyDescent="0.25">
      <c r="A347" s="6"/>
      <c r="B347" s="55"/>
      <c r="C347" s="56"/>
      <c r="D347" s="56"/>
      <c r="E347" s="56"/>
      <c r="F347" s="56" t="s">
        <v>7</v>
      </c>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41197</v>
      </c>
      <c r="D349" s="31"/>
      <c r="E349" s="24">
        <f>IF(DAY(OctSun1)=1,OctSun1+9,OctSun1+16)</f>
        <v>41198</v>
      </c>
      <c r="F349" s="31"/>
      <c r="G349" s="24">
        <f>IF(DAY(OctSun1)=1,OctSun1+10,OctSun1+17)</f>
        <v>41199</v>
      </c>
      <c r="H349" s="31"/>
      <c r="I349" s="24">
        <f>IF(DAY(OctSun1)=1,OctSun1+11,OctSun1+18)</f>
        <v>41200</v>
      </c>
      <c r="J349" s="31"/>
      <c r="K349" s="24">
        <f>IF(DAY(OctSun1)=1,OctSun1+12,OctSun1+19)</f>
        <v>41201</v>
      </c>
      <c r="L349" s="31"/>
      <c r="M349" s="24">
        <f>IF(DAY(OctSun1)=1,OctSun1+13,OctSun1+20)</f>
        <v>41202</v>
      </c>
      <c r="N349" s="31"/>
      <c r="O349" s="24">
        <f>IF(DAY(OctSun1)=1,OctSun1+14,OctSun1+21)</f>
        <v>41203</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41204</v>
      </c>
      <c r="D352" s="31"/>
      <c r="E352" s="24">
        <f>IF(DAY(OctSun1)=1,OctSun1+16,OctSun1+23)</f>
        <v>41205</v>
      </c>
      <c r="F352" s="31"/>
      <c r="G352" s="24">
        <f>IF(DAY(OctSun1)=1,OctSun1+17,OctSun1+24)</f>
        <v>41206</v>
      </c>
      <c r="H352" s="31"/>
      <c r="I352" s="24">
        <f>IF(DAY(OctSun1)=1,OctSun1+18,OctSun1+25)</f>
        <v>41207</v>
      </c>
      <c r="J352" s="31"/>
      <c r="K352" s="24">
        <f>IF(DAY(OctSun1)=1,OctSun1+19,OctSun1+26)</f>
        <v>41208</v>
      </c>
      <c r="L352" s="31"/>
      <c r="M352" s="24">
        <f>IF(DAY(OctSun1)=1,OctSun1+20,OctSun1+27)</f>
        <v>41209</v>
      </c>
      <c r="N352" s="31"/>
      <c r="O352" s="24">
        <f>IF(DAY(OctSun1)=1,OctSun1+21,OctSun1+28)</f>
        <v>41210</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41211</v>
      </c>
      <c r="D355" s="31"/>
      <c r="E355" s="24">
        <f>IF(DAY(OctSun1)=1,OctSun1+23,OctSun1+30)</f>
        <v>41212</v>
      </c>
      <c r="F355" s="31"/>
      <c r="G355" s="24">
        <f>IF(DAY(OctSun1)=1,OctSun1+24,OctSun1+31)</f>
        <v>41213</v>
      </c>
      <c r="H355" s="31"/>
      <c r="I355" s="24">
        <f>IF(DAY(OctSun1)=1,OctSun1+25,OctSun1+32)</f>
        <v>41214</v>
      </c>
      <c r="J355" s="31"/>
      <c r="K355" s="24">
        <f>IF(DAY(OctSun1)=1,OctSun1+26,OctSun1+33)</f>
        <v>41215</v>
      </c>
      <c r="L355" s="31"/>
      <c r="M355" s="24">
        <f>IF(DAY(OctSun1)=1,OctSun1+27,OctSun1+34)</f>
        <v>41216</v>
      </c>
      <c r="N355" s="31"/>
      <c r="O355" s="24">
        <f>IF(DAY(OctSun1)=1,OctSun1+28,OctSun1+35)</f>
        <v>41217</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41218</v>
      </c>
      <c r="D358" s="31"/>
      <c r="E358" s="24">
        <f>IF(DAY(OctSun1)=1,OctSun1+30,OctSun1+37)</f>
        <v>41219</v>
      </c>
      <c r="F358" s="31"/>
      <c r="G358" s="24">
        <f>IF(DAY(OctSun1)=1,OctSun1+31,OctSun1+38)</f>
        <v>41220</v>
      </c>
      <c r="H358" s="31"/>
      <c r="I358" s="24">
        <f>IF(DAY(OctSun1)=1,OctSun1+32,OctSun1+39)</f>
        <v>41221</v>
      </c>
      <c r="J358" s="31"/>
      <c r="K358" s="24">
        <f>IF(DAY(OctSun1)=1,OctSun1+33,OctSun1+40)</f>
        <v>41222</v>
      </c>
      <c r="L358" s="31"/>
      <c r="M358" s="24">
        <f>IF(DAY(OctSun1)=1,OctSun1+34,OctSun1+41)</f>
        <v>41223</v>
      </c>
      <c r="N358" s="31"/>
      <c r="O358" s="24">
        <f>IF(DAY(OctSun1)=1,OctSun1+35,OctSun1+42)</f>
        <v>41224</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TEXT(DATE(CalendarYear,11,1),"mmmm")</f>
        <v>November</v>
      </c>
      <c r="B362" s="62"/>
      <c r="C362" s="62"/>
      <c r="D362" s="62"/>
      <c r="E362" s="62"/>
      <c r="F362" s="62"/>
      <c r="G362" s="62"/>
      <c r="H362" s="13"/>
      <c r="I362" s="4"/>
      <c r="J362" s="4"/>
      <c r="L362" s="60">
        <f>CalendarYear</f>
        <v>2012</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IF(DAY(NovSun1)=1,NovSun1-6,NovSun1+1)</f>
        <v>41211</v>
      </c>
      <c r="D379" s="31"/>
      <c r="E379" s="24">
        <f>IF(DAY(NovSun1)=1,NovSun1-5,NovSun1+2)</f>
        <v>41212</v>
      </c>
      <c r="F379" s="31"/>
      <c r="G379" s="24">
        <f>IF(DAY(NovSun1)=1,NovSun1-4,NovSun1+3)</f>
        <v>41213</v>
      </c>
      <c r="H379" s="31"/>
      <c r="I379" s="24">
        <f>IF(DAY(NovSun1)=1,NovSun1-3,NovSun1+4)</f>
        <v>41214</v>
      </c>
      <c r="J379" s="31"/>
      <c r="K379" s="24">
        <f>IF(DAY(NovSun1)=1,NovSun1-2,NovSun1+5)</f>
        <v>41215</v>
      </c>
      <c r="L379" s="31"/>
      <c r="M379" s="24">
        <f>IF(DAY(NovSun1)=1,NovSun1-1,NovSun1+6)</f>
        <v>41216</v>
      </c>
      <c r="N379" s="31"/>
      <c r="O379" s="24">
        <f>IF(DAY(NovSun1)=1,NovSun1,NovSun1+7)</f>
        <v>41217</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41218</v>
      </c>
      <c r="D382" s="31"/>
      <c r="E382" s="24">
        <f>IF(DAY(NovSun1)=1,NovSun1+2,NovSun1+9)</f>
        <v>41219</v>
      </c>
      <c r="F382" s="31"/>
      <c r="G382" s="24">
        <f>IF(DAY(NovSun1)=1,NovSun1+3,NovSun1+10)</f>
        <v>41220</v>
      </c>
      <c r="H382" s="31"/>
      <c r="I382" s="24">
        <f>IF(DAY(NovSun1)=1,NovSun1+4,NovSun1+11)</f>
        <v>41221</v>
      </c>
      <c r="J382" s="31"/>
      <c r="K382" s="24">
        <f>IF(DAY(NovSun1)=1,NovSun1+5,NovSun1+12)</f>
        <v>41222</v>
      </c>
      <c r="L382" s="31"/>
      <c r="M382" s="24">
        <f>IF(DAY(NovSun1)=1,NovSun1+6,NovSun1+13)</f>
        <v>41223</v>
      </c>
      <c r="N382" s="31"/>
      <c r="O382" s="24">
        <f>IF(DAY(NovSun1)=1,NovSun1+7,NovSun1+14)</f>
        <v>41224</v>
      </c>
    </row>
    <row r="383" spans="1:22" s="15" customFormat="1" ht="55.5" customHeight="1" x14ac:dyDescent="0.25">
      <c r="A383" s="6"/>
      <c r="B383" s="55"/>
      <c r="C383" s="56"/>
      <c r="D383" s="56"/>
      <c r="E383" s="56"/>
      <c r="F383" s="56" t="s">
        <v>7</v>
      </c>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41225</v>
      </c>
      <c r="D385" s="31"/>
      <c r="E385" s="24">
        <f>IF(DAY(NovSun1)=1,NovSun1+9,NovSun1+16)</f>
        <v>41226</v>
      </c>
      <c r="F385" s="31"/>
      <c r="G385" s="24">
        <f>IF(DAY(NovSun1)=1,NovSun1+10,NovSun1+17)</f>
        <v>41227</v>
      </c>
      <c r="H385" s="31"/>
      <c r="I385" s="24">
        <f>IF(DAY(NovSun1)=1,NovSun1+11,NovSun1+18)</f>
        <v>41228</v>
      </c>
      <c r="J385" s="31"/>
      <c r="K385" s="24">
        <f>IF(DAY(NovSun1)=1,NovSun1+12,NovSun1+19)</f>
        <v>41229</v>
      </c>
      <c r="L385" s="31"/>
      <c r="M385" s="24">
        <f>IF(DAY(NovSun1)=1,NovSun1+13,NovSun1+20)</f>
        <v>41230</v>
      </c>
      <c r="N385" s="31"/>
      <c r="O385" s="24">
        <f>IF(DAY(NovSun1)=1,NovSun1+14,NovSun1+21)</f>
        <v>41231</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41232</v>
      </c>
      <c r="D388" s="31"/>
      <c r="E388" s="24">
        <f>IF(DAY(NovSun1)=1,NovSun1+16,NovSun1+23)</f>
        <v>41233</v>
      </c>
      <c r="F388" s="31"/>
      <c r="G388" s="24">
        <f>IF(DAY(NovSun1)=1,NovSun1+17,NovSun1+24)</f>
        <v>41234</v>
      </c>
      <c r="H388" s="31"/>
      <c r="I388" s="24">
        <f>IF(DAY(NovSun1)=1,NovSun1+18,NovSun1+25)</f>
        <v>41235</v>
      </c>
      <c r="J388" s="31"/>
      <c r="K388" s="24">
        <f>IF(DAY(NovSun1)=1,NovSun1+19,NovSun1+26)</f>
        <v>41236</v>
      </c>
      <c r="L388" s="31"/>
      <c r="M388" s="24">
        <f>IF(DAY(NovSun1)=1,NovSun1+20,NovSun1+27)</f>
        <v>41237</v>
      </c>
      <c r="N388" s="31"/>
      <c r="O388" s="24">
        <f>IF(DAY(NovSun1)=1,NovSun1+21,NovSun1+28)</f>
        <v>41238</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41239</v>
      </c>
      <c r="D391" s="31"/>
      <c r="E391" s="24">
        <f>IF(DAY(NovSun1)=1,NovSun1+23,NovSun1+30)</f>
        <v>41240</v>
      </c>
      <c r="F391" s="31"/>
      <c r="G391" s="24">
        <f>IF(DAY(NovSun1)=1,NovSun1+24,NovSun1+31)</f>
        <v>41241</v>
      </c>
      <c r="H391" s="31"/>
      <c r="I391" s="24">
        <f>IF(DAY(NovSun1)=1,NovSun1+25,NovSun1+32)</f>
        <v>41242</v>
      </c>
      <c r="J391" s="31"/>
      <c r="K391" s="24">
        <f>IF(DAY(NovSun1)=1,NovSun1+26,NovSun1+33)</f>
        <v>41243</v>
      </c>
      <c r="L391" s="31"/>
      <c r="M391" s="24">
        <f>IF(DAY(NovSun1)=1,NovSun1+27,NovSun1+34)</f>
        <v>41244</v>
      </c>
      <c r="N391" s="31"/>
      <c r="O391" s="24">
        <f>IF(DAY(NovSun1)=1,NovSun1+28,NovSun1+35)</f>
        <v>41245</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41246</v>
      </c>
      <c r="D394" s="31"/>
      <c r="E394" s="24">
        <f>IF(DAY(NovSun1)=1,NovSun1+30,NovSun1+37)</f>
        <v>41247</v>
      </c>
      <c r="F394" s="31"/>
      <c r="G394" s="24">
        <f>IF(DAY(NovSun1)=1,NovSun1+31,NovSun1+38)</f>
        <v>41248</v>
      </c>
      <c r="H394" s="31"/>
      <c r="I394" s="24">
        <f>IF(DAY(NovSun1)=1,NovSun1+32,NovSun1+39)</f>
        <v>41249</v>
      </c>
      <c r="J394" s="31"/>
      <c r="K394" s="24">
        <f>IF(DAY(NovSun1)=1,NovSun1+33,NovSun1+40)</f>
        <v>41250</v>
      </c>
      <c r="L394" s="31"/>
      <c r="M394" s="24">
        <f>IF(DAY(NovSun1)=1,NovSun1+34,NovSun1+41)</f>
        <v>41251</v>
      </c>
      <c r="N394" s="31"/>
      <c r="O394" s="24">
        <f>IF(DAY(NovSun1)=1,NovSun1+35,NovSun1+42)</f>
        <v>41252</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TEXT(DATE(CalendarYear,12,1),"mmmm")</f>
        <v>December</v>
      </c>
      <c r="B398" s="54"/>
      <c r="C398" s="54"/>
      <c r="D398" s="54"/>
      <c r="E398" s="54"/>
      <c r="F398" s="54"/>
      <c r="G398" s="54"/>
      <c r="H398" s="13"/>
      <c r="I398" s="4"/>
      <c r="J398" s="4"/>
      <c r="L398" s="52">
        <f>CalendarYear</f>
        <v>2012</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IF(DAY(DecSun1)=1,DecSun1-6,DecSun1+1)</f>
        <v>41239</v>
      </c>
      <c r="D415" s="27"/>
      <c r="E415" s="19">
        <f>IF(DAY(DecSun1)=1,DecSun1-5,DecSun1+2)</f>
        <v>41240</v>
      </c>
      <c r="F415" s="27"/>
      <c r="G415" s="19">
        <f>IF(DAY(DecSun1)=1,DecSun1-4,DecSun1+3)</f>
        <v>41241</v>
      </c>
      <c r="H415" s="27"/>
      <c r="I415" s="19">
        <f>IF(DAY(DecSun1)=1,DecSun1-3,DecSun1+4)</f>
        <v>41242</v>
      </c>
      <c r="J415" s="27"/>
      <c r="K415" s="19">
        <f>IF(DAY(DecSun1)=1,DecSun1-2,DecSun1+5)</f>
        <v>41243</v>
      </c>
      <c r="L415" s="27"/>
      <c r="M415" s="19">
        <f>IF(DAY(DecSun1)=1,DecSun1-1,DecSun1+6)</f>
        <v>41244</v>
      </c>
      <c r="N415" s="27"/>
      <c r="O415" s="19">
        <f>IF(DAY(DecSun1)=1,DecSun1,DecSun1+7)</f>
        <v>41245</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41246</v>
      </c>
      <c r="D418" s="27"/>
      <c r="E418" s="19">
        <f>IF(DAY(DecSun1)=1,DecSun1+2,DecSun1+9)</f>
        <v>41247</v>
      </c>
      <c r="F418" s="27"/>
      <c r="G418" s="19">
        <f>IF(DAY(DecSun1)=1,DecSun1+3,DecSun1+10)</f>
        <v>41248</v>
      </c>
      <c r="H418" s="27"/>
      <c r="I418" s="19">
        <f>IF(DAY(DecSun1)=1,DecSun1+4,DecSun1+11)</f>
        <v>41249</v>
      </c>
      <c r="J418" s="27"/>
      <c r="K418" s="19">
        <f>IF(DAY(DecSun1)=1,DecSun1+5,DecSun1+12)</f>
        <v>41250</v>
      </c>
      <c r="L418" s="27"/>
      <c r="M418" s="19">
        <f>IF(DAY(DecSun1)=1,DecSun1+6,DecSun1+13)</f>
        <v>41251</v>
      </c>
      <c r="N418" s="27"/>
      <c r="O418" s="20">
        <f>IF(DAY(DecSun1)=1,DecSun1+7,DecSun1+14)</f>
        <v>41252</v>
      </c>
    </row>
    <row r="419" spans="1:15" s="15" customFormat="1" ht="55.5" customHeight="1" x14ac:dyDescent="0.25">
      <c r="A419" s="6"/>
      <c r="B419" s="44"/>
      <c r="C419" s="45"/>
      <c r="D419" s="45"/>
      <c r="E419" s="45"/>
      <c r="F419" s="45" t="s">
        <v>7</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41253</v>
      </c>
      <c r="D421" s="27"/>
      <c r="E421" s="19">
        <f>IF(DAY(DecSun1)=1,DecSun1+9,DecSun1+16)</f>
        <v>41254</v>
      </c>
      <c r="F421" s="27"/>
      <c r="G421" s="19">
        <f>IF(DAY(DecSun1)=1,DecSun1+10,DecSun1+17)</f>
        <v>41255</v>
      </c>
      <c r="H421" s="27"/>
      <c r="I421" s="19">
        <f>IF(DAY(DecSun1)=1,DecSun1+11,DecSun1+18)</f>
        <v>41256</v>
      </c>
      <c r="J421" s="27"/>
      <c r="K421" s="19">
        <f>IF(DAY(DecSun1)=1,DecSun1+12,DecSun1+19)</f>
        <v>41257</v>
      </c>
      <c r="L421" s="27"/>
      <c r="M421" s="19">
        <f>IF(DAY(DecSun1)=1,DecSun1+13,DecSun1+20)</f>
        <v>41258</v>
      </c>
      <c r="N421" s="27"/>
      <c r="O421" s="19">
        <f>IF(DAY(DecSun1)=1,DecSun1+14,DecSun1+21)</f>
        <v>41259</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41260</v>
      </c>
      <c r="D424" s="27"/>
      <c r="E424" s="19">
        <f>IF(DAY(DecSun1)=1,DecSun1+16,DecSun1+23)</f>
        <v>41261</v>
      </c>
      <c r="F424" s="27"/>
      <c r="G424" s="19">
        <f>IF(DAY(DecSun1)=1,DecSun1+17,DecSun1+24)</f>
        <v>41262</v>
      </c>
      <c r="H424" s="27"/>
      <c r="I424" s="19">
        <f>IF(DAY(DecSun1)=1,DecSun1+18,DecSun1+25)</f>
        <v>41263</v>
      </c>
      <c r="J424" s="27"/>
      <c r="K424" s="19">
        <f>IF(DAY(DecSun1)=1,DecSun1+19,DecSun1+26)</f>
        <v>41264</v>
      </c>
      <c r="L424" s="27"/>
      <c r="M424" s="19">
        <f>IF(DAY(DecSun1)=1,DecSun1+20,DecSun1+27)</f>
        <v>41265</v>
      </c>
      <c r="N424" s="27"/>
      <c r="O424" s="19">
        <f>IF(DAY(DecSun1)=1,DecSun1+21,DecSun1+28)</f>
        <v>41266</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41267</v>
      </c>
      <c r="D427" s="27"/>
      <c r="E427" s="19">
        <f>IF(DAY(DecSun1)=1,DecSun1+23,DecSun1+30)</f>
        <v>41268</v>
      </c>
      <c r="F427" s="27"/>
      <c r="G427" s="19">
        <f>IF(DAY(DecSun1)=1,DecSun1+24,DecSun1+31)</f>
        <v>41269</v>
      </c>
      <c r="H427" s="27"/>
      <c r="I427" s="19">
        <f>IF(DAY(DecSun1)=1,DecSun1+25,DecSun1+32)</f>
        <v>41270</v>
      </c>
      <c r="J427" s="27"/>
      <c r="K427" s="19">
        <f>IF(DAY(DecSun1)=1,DecSun1+26,DecSun1+33)</f>
        <v>41271</v>
      </c>
      <c r="L427" s="27"/>
      <c r="M427" s="19">
        <f>IF(DAY(DecSun1)=1,DecSun1+27,DecSun1+34)</f>
        <v>41272</v>
      </c>
      <c r="N427" s="27"/>
      <c r="O427" s="19">
        <f>IF(DAY(DecSun1)=1,DecSun1+28,DecSun1+35)</f>
        <v>41273</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41274</v>
      </c>
      <c r="D430" s="27"/>
      <c r="E430" s="19">
        <f>IF(DAY(DecSun1)=1,DecSun1+30,DecSun1+37)</f>
        <v>41275</v>
      </c>
      <c r="F430" s="27"/>
      <c r="G430" s="19">
        <f>IF(DAY(DecSun1)=1,DecSun1+31,DecSun1+38)</f>
        <v>41276</v>
      </c>
      <c r="H430" s="27"/>
      <c r="I430" s="19">
        <f>IF(DAY(DecSun1)=1,DecSun1+32,DecSun1+39)</f>
        <v>41277</v>
      </c>
      <c r="J430" s="28"/>
      <c r="K430" s="19">
        <f>IF(DAY(DecSun1)=1,DecSun1+33,DecSun1+40)</f>
        <v>41278</v>
      </c>
      <c r="L430" s="27"/>
      <c r="M430" s="19">
        <f>IF(DAY(DecSun1)=1,DecSun1+34,DecSun1+41)</f>
        <v>41279</v>
      </c>
      <c r="N430" s="27"/>
      <c r="O430" s="19">
        <f>IF(DAY(DecSun1)=1,DecSun1+35,DecSun1+42)</f>
        <v>41280</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2.xml><?xml version="1.0" encoding="utf-8"?>
<?mso-contentType ?>
<FormTemplates xmlns="http://schemas.microsoft.com/sharepoint/v3/contenttype/forms">
  <Display>DocumentLibraryForm</Display>
  <Edit>AssetEditForm</Edit>
  <New>DocumentLibraryForm</New>
</FormTemplates>
</file>

<file path=customXml/itemProps2.xml><?xml version="1.0" encoding="utf-8"?>
<ds:datastoreItem xmlns:ds="http://schemas.openxmlformats.org/officeDocument/2006/customXml" ds:itemID="{2C65F429-4B0B-4BCB-A25D-C4781773CC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14.0300</AppVersion>
</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keywords/>
  <dcterms:modified xsi:type="dcterms:W3CDTF">2011-12-01T23:51:52.0000000Z</dcterms:modified>
  <version/>
</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TC025505749991</vt:lpwstr>
  </property>
</Properties>
</file>